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mu\Desktop\ПФХД\2020\"/>
    </mc:Choice>
  </mc:AlternateContent>
  <bookViews>
    <workbookView xWindow="0" yWindow="0" windowWidth="28770" windowHeight="12300"/>
  </bookViews>
  <sheets>
    <sheet name="Раздел 1" sheetId="1" r:id="rId1"/>
    <sheet name="Раздел 2" sheetId="2" r:id="rId2"/>
    <sheet name="Раздел 3" sheetId="5" r:id="rId3"/>
    <sheet name="Обоснование ОБ" sheetId="4" r:id="rId4"/>
    <sheet name="Обоснование МБ" sheetId="6" r:id="rId5"/>
    <sheet name="Обоснование внебюджет" sheetId="7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1" i="4" l="1"/>
  <c r="J168" i="4"/>
  <c r="E19" i="5"/>
  <c r="E55" i="5"/>
  <c r="H36" i="1"/>
  <c r="H42" i="1"/>
  <c r="H102" i="1"/>
  <c r="H114" i="1"/>
  <c r="J193" i="6"/>
  <c r="E56" i="5"/>
  <c r="H113" i="1"/>
  <c r="H44" i="1"/>
  <c r="J175" i="6"/>
  <c r="E17" i="5"/>
  <c r="E68" i="5"/>
  <c r="K132" i="1"/>
  <c r="N132" i="1"/>
  <c r="H132" i="1"/>
  <c r="H124" i="1"/>
  <c r="H122" i="1"/>
  <c r="H110" i="1"/>
  <c r="H60" i="1"/>
  <c r="H226" i="6"/>
  <c r="H225" i="6"/>
  <c r="H126" i="1"/>
  <c r="H120" i="1"/>
  <c r="H35" i="1"/>
  <c r="J200" i="6"/>
  <c r="J159" i="4"/>
  <c r="H61" i="1"/>
  <c r="H40" i="1"/>
  <c r="H33" i="1"/>
  <c r="H29" i="1"/>
  <c r="I186" i="7"/>
  <c r="H184" i="7"/>
  <c r="H127" i="1"/>
  <c r="H30" i="1"/>
  <c r="K30" i="1"/>
  <c r="I195" i="4"/>
  <c r="I230" i="6"/>
  <c r="J227" i="6"/>
  <c r="J231" i="6"/>
  <c r="J228" i="6"/>
  <c r="J196" i="4"/>
  <c r="K102" i="1"/>
  <c r="N102" i="1"/>
  <c r="K40" i="1"/>
  <c r="N40" i="1"/>
  <c r="J187" i="7"/>
  <c r="J178" i="7"/>
  <c r="J169" i="7"/>
  <c r="J160" i="7"/>
  <c r="J151" i="7"/>
  <c r="J143" i="7"/>
  <c r="J135" i="7"/>
  <c r="J127" i="7"/>
  <c r="J118" i="7"/>
  <c r="J105" i="7"/>
  <c r="J93" i="7"/>
  <c r="J81" i="7"/>
  <c r="J69" i="7"/>
  <c r="J20" i="7"/>
  <c r="J48" i="7"/>
  <c r="J51" i="7"/>
  <c r="J54" i="7"/>
  <c r="J55" i="7"/>
  <c r="J36" i="7"/>
  <c r="J28" i="7"/>
  <c r="J218" i="6"/>
  <c r="J209" i="6"/>
  <c r="J148" i="6"/>
  <c r="J135" i="6"/>
  <c r="J136" i="6"/>
  <c r="J137" i="6"/>
  <c r="J140" i="6"/>
  <c r="J138" i="6"/>
  <c r="J139" i="6"/>
  <c r="J128" i="6"/>
  <c r="H127" i="6"/>
  <c r="J117" i="6"/>
  <c r="J118" i="6"/>
  <c r="J105" i="6"/>
  <c r="J93" i="6"/>
  <c r="J81" i="6"/>
  <c r="J68" i="6"/>
  <c r="J69" i="6"/>
  <c r="J17" i="6"/>
  <c r="J19" i="6"/>
  <c r="J42" i="6"/>
  <c r="J53" i="6"/>
  <c r="J35" i="6"/>
  <c r="J27" i="6"/>
  <c r="J110" i="4"/>
  <c r="H109" i="4"/>
  <c r="H107" i="4"/>
  <c r="J192" i="4"/>
  <c r="J149" i="4"/>
  <c r="J141" i="4"/>
  <c r="J133" i="4"/>
  <c r="J123" i="4"/>
  <c r="J124" i="4"/>
  <c r="J96" i="4"/>
  <c r="J84" i="4"/>
  <c r="J69" i="4"/>
  <c r="J71" i="4"/>
  <c r="J72" i="4"/>
  <c r="J16" i="4"/>
  <c r="J17" i="4"/>
  <c r="J19" i="4"/>
  <c r="J20" i="4"/>
  <c r="J43" i="4"/>
  <c r="J48" i="4"/>
  <c r="J51" i="4"/>
  <c r="J54" i="4"/>
  <c r="J55" i="4"/>
  <c r="J36" i="4"/>
  <c r="J28" i="4"/>
  <c r="H87" i="1"/>
  <c r="K29" i="1"/>
  <c r="N29" i="1"/>
  <c r="H72" i="1"/>
  <c r="H64" i="1"/>
  <c r="H71" i="1"/>
  <c r="H63" i="1"/>
  <c r="E20" i="5"/>
  <c r="E11" i="5"/>
  <c r="E12" i="2"/>
  <c r="E10" i="2"/>
  <c r="E22" i="2"/>
  <c r="E23" i="2"/>
  <c r="E15" i="2"/>
  <c r="E16" i="2"/>
  <c r="E13" i="2"/>
  <c r="K22" i="2"/>
  <c r="K23" i="2"/>
  <c r="H22" i="2"/>
  <c r="H23" i="2"/>
  <c r="K15" i="2"/>
  <c r="K16" i="2"/>
  <c r="H15" i="2"/>
  <c r="H16" i="2"/>
  <c r="K12" i="2"/>
  <c r="H12" i="2"/>
  <c r="H13" i="2"/>
  <c r="N30" i="1"/>
  <c r="K33" i="1"/>
  <c r="N33" i="1"/>
  <c r="K62" i="1"/>
  <c r="N62" i="1"/>
  <c r="K70" i="1"/>
  <c r="N70" i="1"/>
  <c r="K80" i="1"/>
  <c r="N80" i="1"/>
  <c r="K87" i="1"/>
  <c r="N87" i="1"/>
  <c r="H7" i="2"/>
  <c r="H25" i="2"/>
  <c r="H26" i="2"/>
  <c r="K7" i="2"/>
  <c r="K25" i="2"/>
  <c r="K26" i="2"/>
  <c r="H80" i="1"/>
  <c r="H62" i="1"/>
  <c r="H70" i="1"/>
  <c r="H11" i="2"/>
  <c r="K11" i="2"/>
  <c r="K13" i="2"/>
  <c r="N61" i="1"/>
  <c r="K61" i="1"/>
  <c r="H25" i="1"/>
  <c r="E25" i="2"/>
  <c r="E26" i="2"/>
  <c r="J119" i="6"/>
  <c r="J50" i="6"/>
  <c r="J47" i="6"/>
  <c r="J54" i="6"/>
  <c r="E7" i="2"/>
  <c r="E11" i="2"/>
</calcChain>
</file>

<file path=xl/sharedStrings.xml><?xml version="1.0" encoding="utf-8"?>
<sst xmlns="http://schemas.openxmlformats.org/spreadsheetml/2006/main" count="1647" uniqueCount="582">
  <si>
    <t>Доходы, всего:</t>
  </si>
  <si>
    <t>в том числе:
доходы от собственности, всего</t>
  </si>
  <si>
    <t>в том числе: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</si>
  <si>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</si>
  <si>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</si>
  <si>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</si>
  <si>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</si>
  <si>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</si>
  <si>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>из них:
увеличение остатков денежных средств за счет возврата дебиторской задолженности прошлых лет</t>
  </si>
  <si>
    <t>Расходы, всего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</si>
  <si>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</si>
  <si>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</si>
  <si>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</si>
  <si>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</si>
  <si>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</si>
  <si>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</si>
  <si>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</si>
  <si>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</si>
  <si>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</si>
  <si>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</si>
  <si>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</si>
  <si>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</si>
  <si>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</si>
  <si>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</si>
  <si>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</si>
  <si>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</si>
  <si>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</si>
  <si>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</si>
  <si>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</si>
  <si>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</si>
  <si>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</si>
  <si>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</si>
  <si>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</si>
  <si>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</si>
  <si>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</si>
  <si>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</si>
  <si>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в том числе:
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</si>
  <si>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</si>
  <si>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</si>
  <si>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</si>
  <si>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из них: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</si>
  <si>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</si>
  <si>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</si>
  <si>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</si>
  <si>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</si>
  <si>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 xml:space="preserve">Остаток средств на конец текущего финансового года </t>
  </si>
  <si>
    <t>прочие поступления, всего</t>
  </si>
  <si>
    <t>Выплаты, уменьшающие доход, всего</t>
  </si>
  <si>
    <t>прочие налоги, уменьшающие доход</t>
  </si>
  <si>
    <t>в том числе:
налог на прибыль</t>
  </si>
  <si>
    <t>налог на добавленную стоимость</t>
  </si>
  <si>
    <t>Прочие выплаты, всего</t>
  </si>
  <si>
    <t>Наименование показателя</t>
  </si>
  <si>
    <t>1</t>
  </si>
  <si>
    <t>Код строки</t>
  </si>
  <si>
    <t>2</t>
  </si>
  <si>
    <t>0001</t>
  </si>
  <si>
    <t>0002</t>
  </si>
  <si>
    <t>1000</t>
  </si>
  <si>
    <t>1100</t>
  </si>
  <si>
    <t>1110</t>
  </si>
  <si>
    <t>1200</t>
  </si>
  <si>
    <t>1210</t>
  </si>
  <si>
    <t>1300</t>
  </si>
  <si>
    <t>1310</t>
  </si>
  <si>
    <t>1400</t>
  </si>
  <si>
    <t>1500</t>
  </si>
  <si>
    <t>1510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</si>
  <si>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</si>
  <si>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</si>
  <si>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</si>
  <si>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</si>
  <si>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</si>
  <si>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</si>
  <si>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</si>
  <si>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</si>
  <si>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</si>
  <si>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</si>
  <si>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2150</t>
  </si>
  <si>
    <t>2160</t>
  </si>
  <si>
    <t>2170</t>
  </si>
  <si>
    <t>2171</t>
  </si>
  <si>
    <t>2172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</si>
  <si>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</si>
  <si>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</si>
  <si>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</si>
  <si>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</si>
  <si>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</si>
  <si>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</si>
  <si>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</si>
  <si>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</si>
  <si>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</si>
  <si>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</si>
  <si>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</si>
  <si>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</si>
  <si>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</si>
  <si>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</si>
  <si>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</si>
  <si>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</si>
  <si>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</si>
  <si>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</si>
  <si>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</si>
  <si>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</si>
  <si>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</si>
  <si>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</si>
  <si>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</si>
  <si>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</si>
  <si>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</si>
  <si>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3010</t>
  </si>
  <si>
    <t>3020</t>
  </si>
  <si>
    <t>3030</t>
  </si>
  <si>
    <t>4000</t>
  </si>
  <si>
    <t>4010</t>
  </si>
  <si>
    <t>3</t>
  </si>
  <si>
    <t>х</t>
  </si>
  <si>
    <t>120</t>
  </si>
  <si>
    <t>130</t>
  </si>
  <si>
    <t>140</t>
  </si>
  <si>
    <t>150</t>
  </si>
  <si>
    <t>180</t>
  </si>
  <si>
    <t>510</t>
  </si>
  <si>
    <t>111</t>
  </si>
  <si>
    <t>112</t>
  </si>
  <si>
    <t>113</t>
  </si>
  <si>
    <t>119</t>
  </si>
  <si>
    <t>131</t>
  </si>
  <si>
    <t>134</t>
  </si>
  <si>
    <t>139</t>
  </si>
  <si>
    <t>300</t>
  </si>
  <si>
    <t>320</t>
  </si>
  <si>
    <t>321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</si>
  <si>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</si>
  <si>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</si>
  <si>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</si>
  <si>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</si>
  <si>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</si>
  <si>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</si>
  <si>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</si>
  <si>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</si>
  <si>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</si>
  <si>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</si>
  <si>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</si>
  <si>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</si>
  <si>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</si>
  <si>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</si>
  <si>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244</t>
  </si>
  <si>
    <t>400</t>
  </si>
  <si>
    <t>406</t>
  </si>
  <si>
    <t>407</t>
  </si>
  <si>
    <t>100</t>
  </si>
  <si>
    <t>610</t>
  </si>
  <si>
    <t>Код по бюджетной классификации Российской Федерации</t>
  </si>
  <si>
    <t>4</t>
  </si>
  <si>
    <t>Аналитический код</t>
  </si>
  <si>
    <t>Код субсидии</t>
  </si>
  <si>
    <t>Отраслевой код</t>
  </si>
  <si>
    <t>Классификатор операций сектора государственного управления расходов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</si>
  <si>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</si>
  <si>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</si>
  <si>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</si>
  <si>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</si>
  <si>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</si>
  <si>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</si>
  <si>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</si>
  <si>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5</t>
  </si>
  <si>
    <t>6</t>
  </si>
  <si>
    <t>7</t>
  </si>
  <si>
    <t>8</t>
  </si>
  <si>
    <t>Единица измерения: руб.</t>
  </si>
  <si>
    <t>Орган, осуществляющий</t>
  </si>
  <si>
    <t>Коды</t>
  </si>
  <si>
    <t>383</t>
  </si>
  <si>
    <t>по ОКЕИ</t>
  </si>
  <si>
    <t>КПП</t>
  </si>
  <si>
    <t>ИНН</t>
  </si>
  <si>
    <t>по Сводному реестру</t>
  </si>
  <si>
    <t>глава по БК</t>
  </si>
  <si>
    <t>Дата</t>
  </si>
  <si>
    <t>Раздел 1. Поступления и выплаты</t>
  </si>
  <si>
    <t>(наименование должности лица, утверждающего документ)</t>
  </si>
  <si>
    <t>Утверждаю</t>
  </si>
  <si>
    <t>"_______" ______________________ 20 ___ г.</t>
  </si>
  <si>
    <t>9</t>
  </si>
  <si>
    <t>10</t>
  </si>
  <si>
    <t>11</t>
  </si>
  <si>
    <t xml:space="preserve">расходы на закупку товаров, работ, услуг, всего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</si>
  <si>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</si>
  <si>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</si>
  <si>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</si>
  <si>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</si>
  <si>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</si>
  <si>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</si>
  <si>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</si>
  <si>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</si>
  <si>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</si>
  <si>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</si>
  <si>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</si>
  <si>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</si>
  <si>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</si>
  <si>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</si>
  <si>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</si>
  <si>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</si>
  <si>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</si>
  <si>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</si>
  <si>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</si>
  <si>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</si>
  <si>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</si>
  <si>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</si>
  <si>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</si>
  <si>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</si>
  <si>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</si>
  <si>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</si>
  <si>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</si>
  <si>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</si>
  <si>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</si>
  <si>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</si>
  <si>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</si>
  <si>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</si>
  <si>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</si>
  <si>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</si>
  <si>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</si>
  <si>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</si>
  <si>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</si>
  <si>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</si>
  <si>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</si>
  <si>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</si>
  <si>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</si>
  <si>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</si>
  <si>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</si>
  <si>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</si>
  <si>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</si>
  <si>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</si>
  <si>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</si>
  <si>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</si>
  <si>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</si>
  <si>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</si>
  <si>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</si>
  <si>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</si>
  <si>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</si>
  <si>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</si>
  <si>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</si>
  <si>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</si>
  <si>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</si>
  <si>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</si>
  <si>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</si>
  <si>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</si>
  <si>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Выплаты на закупку товаров, работ, услуг, всего</t>
  </si>
  <si>
    <t>Раздел 2. Сведения по выплатам на закупки товаров, работ, услуг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</si>
  <si>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</si>
  <si>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</si>
  <si>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</si>
  <si>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</si>
  <si>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</si>
  <si>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</si>
  <si>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</si>
  <si>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</si>
  <si>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</si>
  <si>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</si>
  <si>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</si>
  <si>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</si>
  <si>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</si>
  <si>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</si>
  <si>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</si>
  <si>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</si>
  <si>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</si>
  <si>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</si>
  <si>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</si>
  <si>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</si>
  <si>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</si>
  <si>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</si>
  <si>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</si>
  <si>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</si>
  <si>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</si>
  <si>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</si>
  <si>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</si>
  <si>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</si>
  <si>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</si>
  <si>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</si>
  <si>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</si>
  <si>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</si>
  <si>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</si>
  <si>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</si>
  <si>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</si>
  <si>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</si>
  <si>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</si>
  <si>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</si>
  <si>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</si>
  <si>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</si>
  <si>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</si>
  <si>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</si>
  <si>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</si>
  <si>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</si>
  <si>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</si>
  <si>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</si>
  <si>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</si>
  <si>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</si>
  <si>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</si>
  <si>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</si>
  <si>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</si>
  <si>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</si>
  <si>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</si>
  <si>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</si>
  <si>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</si>
  <si>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</si>
  <si>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</si>
  <si>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</si>
  <si>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</si>
  <si>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</si>
  <si>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</si>
  <si>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</si>
  <si>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</si>
  <si>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</si>
  <si>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</si>
  <si>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</si>
  <si>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</si>
  <si>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</si>
  <si>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</si>
  <si>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</si>
  <si>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</si>
  <si>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</si>
  <si>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</si>
  <si>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</si>
  <si>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</si>
  <si>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</si>
  <si>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</si>
  <si>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</si>
  <si>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</si>
  <si>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</si>
  <si>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</si>
  <si>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</si>
  <si>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</si>
  <si>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</si>
  <si>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</si>
  <si>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Руководитель учреждения</t>
  </si>
  <si>
    <t>(уполномоченное лицо учреждения)</t>
  </si>
  <si>
    <t>_______________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</si>
  <si>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</si>
  <si>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</si>
  <si>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</si>
  <si>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</si>
  <si>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</si>
  <si>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</si>
  <si>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"______" _________________20 ___ г.</t>
  </si>
  <si>
    <t>СОГЛАСОВАНО</t>
  </si>
  <si>
    <t>(наименование должности уполномоченного лица органа-учредителя)</t>
  </si>
  <si>
    <t>_________________________</t>
  </si>
  <si>
    <t>1. Расчеты (обоснования) доходов от использования собственности</t>
  </si>
  <si>
    <t>№ п/п</t>
  </si>
  <si>
    <t>Наименование объекта</t>
  </si>
  <si>
    <t>Объем планируемых поступлений, руб.</t>
  </si>
  <si>
    <t>Ставка арендной платы за единицу площади (объект), руб.</t>
  </si>
  <si>
    <t>Итого:</t>
  </si>
  <si>
    <t xml:space="preserve"> Раздел 3. Расчеты (обоснования) плановых показателей по поступлениям</t>
  </si>
  <si>
    <t xml:space="preserve">2. Расчеты (обоснования) доходов от оказания услуг (выполнения работ) </t>
  </si>
  <si>
    <t>2.3 Доходы по условным арендным платежам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</si>
  <si>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</si>
  <si>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</si>
  <si>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2.2 Доходы от компенсации затрат</t>
  </si>
  <si>
    <t>3. Расчеты (обоснования) доходов в виде штрафов, возмещения ущерба</t>
  </si>
  <si>
    <t>2.2 Доходы от оказания платных услуг (работ) потребителям соответствующих услуг (работ)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</si>
  <si>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</si>
  <si>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Раздел 4. Расчеты (обоснования) плановых показателей по выплатам текущего финансового года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</si>
  <si>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</si>
  <si>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</si>
  <si>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</si>
  <si>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</si>
  <si>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</si>
  <si>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1.1 Доходы от операционной (неоперационной) аренды</t>
  </si>
  <si>
    <t>Планируемый объем предоставления имущества в аренду (кв.м.)</t>
  </si>
  <si>
    <t>(подпись)                                    (расшифровка  подписи)</t>
  </si>
  <si>
    <t>Председатель комитета по образованию администрации муниципального образования "Всевроложский муниципальный район" Ленинградской области</t>
  </si>
  <si>
    <r>
      <t xml:space="preserve">___________________ </t>
    </r>
    <r>
      <rPr>
        <u/>
        <sz val="11"/>
        <color theme="1"/>
        <rFont val="Times New Roman"/>
        <family val="1"/>
        <charset val="204"/>
      </rPr>
      <t>И.П. Федоренко</t>
    </r>
  </si>
  <si>
    <t>015</t>
  </si>
  <si>
    <t>4703149587</t>
  </si>
  <si>
    <t>План финансово-хозяйственной деятельности на 2020 г.</t>
  </si>
  <si>
    <t>(на 2020 г. и плановый период 2021 и 2022 годов)</t>
  </si>
  <si>
    <t>от "____" _______________________ 2020 г.</t>
  </si>
  <si>
    <t>470301001</t>
  </si>
  <si>
    <t>20</t>
  </si>
  <si>
    <t>21</t>
  </si>
  <si>
    <t>22</t>
  </si>
  <si>
    <t>01500000000002062</t>
  </si>
  <si>
    <t>Остаток средств на начало текущего финансового года, всего</t>
  </si>
  <si>
    <t>в т.ч.  средств от иной приносящей доход деятельности</t>
  </si>
  <si>
    <t>в т.ч. Средств во временном распоряжении</t>
  </si>
  <si>
    <t>доходы от операционной аренды</t>
  </si>
  <si>
    <t>01500000000005000</t>
  </si>
  <si>
    <t>015012521</t>
  </si>
  <si>
    <t>015012420</t>
  </si>
  <si>
    <t>01500000000004000</t>
  </si>
  <si>
    <t>015012522</t>
  </si>
  <si>
    <t>00000000000000000</t>
  </si>
  <si>
    <t>015112074</t>
  </si>
  <si>
    <t>015112174</t>
  </si>
  <si>
    <t>015122177</t>
  </si>
  <si>
    <t>015112034</t>
  </si>
  <si>
    <t>015112175</t>
  </si>
  <si>
    <t>015112035</t>
  </si>
  <si>
    <t>015112042</t>
  </si>
  <si>
    <t xml:space="preserve">
оплата труда</t>
  </si>
  <si>
    <t>01500000005000211</t>
  </si>
  <si>
    <t>211</t>
  </si>
  <si>
    <t xml:space="preserve">
на выплаты по оплате труда</t>
  </si>
  <si>
    <t>2145</t>
  </si>
  <si>
    <t>015012175</t>
  </si>
  <si>
    <t>01500000005000213</t>
  </si>
  <si>
    <t>213</t>
  </si>
  <si>
    <t xml:space="preserve">
социальные пособия и компенсации персоналу в денежной форме</t>
  </si>
  <si>
    <t>266</t>
  </si>
  <si>
    <t>01500000004000291</t>
  </si>
  <si>
    <t>291</t>
  </si>
  <si>
    <t>услуги связи</t>
  </si>
  <si>
    <t>01500000004000221</t>
  </si>
  <si>
    <t>221</t>
  </si>
  <si>
    <t>01500000005000221</t>
  </si>
  <si>
    <t>транспортные услуги</t>
  </si>
  <si>
    <t>015112177</t>
  </si>
  <si>
    <t>222</t>
  </si>
  <si>
    <t>коммунальные услуги</t>
  </si>
  <si>
    <t>01500000004000223</t>
  </si>
  <si>
    <t>223</t>
  </si>
  <si>
    <t>работы, услуги по содержанию имущества</t>
  </si>
  <si>
    <t>01500000004000225</t>
  </si>
  <si>
    <t>225</t>
  </si>
  <si>
    <t>01500000005000225</t>
  </si>
  <si>
    <t>прочие работы, услуги</t>
  </si>
  <si>
    <t>226</t>
  </si>
  <si>
    <t>01500000004000226</t>
  </si>
  <si>
    <t>страхование</t>
  </si>
  <si>
    <t>01500000004000227</t>
  </si>
  <si>
    <t>227</t>
  </si>
  <si>
    <t>услуги, работы для целей капитальных вложений</t>
  </si>
  <si>
    <t>228</t>
  </si>
  <si>
    <t>01500000004000228</t>
  </si>
  <si>
    <t>увеличение стоимости основных средств</t>
  </si>
  <si>
    <t>01500000004000310</t>
  </si>
  <si>
    <t>310</t>
  </si>
  <si>
    <t>01500000005000310</t>
  </si>
  <si>
    <t>увеличение стоимости горюче-смазочных материалов</t>
  </si>
  <si>
    <t>341</t>
  </si>
  <si>
    <t>увеличение стоимости лекарственных препаратов и материалов, применяемых в медицинских целях</t>
  </si>
  <si>
    <t>01500000002262310</t>
  </si>
  <si>
    <t>01500000002262341</t>
  </si>
  <si>
    <t>343</t>
  </si>
  <si>
    <t>01500000004000343</t>
  </si>
  <si>
    <t>01500000004000346</t>
  </si>
  <si>
    <t>346</t>
  </si>
  <si>
    <t>01500000002262346</t>
  </si>
  <si>
    <t xml:space="preserve">увеличение стоимости прочих материальных запасов </t>
  </si>
  <si>
    <t>01500000004000349</t>
  </si>
  <si>
    <t>349</t>
  </si>
  <si>
    <t>увеличение стоимости прочих материальных запасов однократного применения</t>
  </si>
  <si>
    <t>296</t>
  </si>
  <si>
    <t>Нежилое помещение, расположенное по адресу: Ленинградская область, Всеволожский район, г. Мурино, ул. Новая, д.9</t>
  </si>
  <si>
    <t>Субсидии на иные цели на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 за счет средств областного бюджета</t>
  </si>
  <si>
    <t>Субсидии на иные цели на организацию льготного питания обучающихся общеобразовательных учреждений из социально-незащищенных семей за счет средств местного бюджета</t>
  </si>
  <si>
    <t>Субсидии на иные цели на подвоз обучающихся, проживающих на территории, незакрепленной за учреждением за счет средств местного бюджета</t>
  </si>
  <si>
    <t>Субсидии на иные цели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за счет средств местного бюджета</t>
  </si>
  <si>
    <t>Субсидии на содержание групп продленного дня за счет средств местного бюджета</t>
  </si>
  <si>
    <t>Субсидии на иные цели на выплату стипендии Главы администрации муниципального образования "Всеволожский муниципальный район" Ленинградской области за счет средств</t>
  </si>
  <si>
    <t>Субсидии на иные цели на организацию работы трудовых бригад за счет средств местного бюджета</t>
  </si>
  <si>
    <r>
      <t xml:space="preserve">функции и полномочия учредителя   </t>
    </r>
    <r>
      <rPr>
        <b/>
        <u/>
        <sz val="11"/>
        <color theme="1"/>
        <rFont val="Times New Roman"/>
        <family val="1"/>
        <charset val="204"/>
      </rPr>
      <t>комитет по образованию администрации муниципального образования "Всевроложский муниципальный район" Ленинградской области</t>
    </r>
  </si>
  <si>
    <r>
      <t xml:space="preserve">Учреждение </t>
    </r>
    <r>
      <rPr>
        <b/>
        <u/>
        <sz val="11"/>
        <color theme="1"/>
        <rFont val="Times New Roman"/>
        <family val="1"/>
        <charset val="204"/>
      </rPr>
      <t>муниципальное образовательное бюджетное учреждение "Муринская средняя общеобразовательная школа №3"</t>
    </r>
  </si>
  <si>
    <t>Административный персонал</t>
  </si>
  <si>
    <t>Педагогический персонал</t>
  </si>
  <si>
    <t>Прочий персонал</t>
  </si>
  <si>
    <t>111,119</t>
  </si>
  <si>
    <t>Услуги телефонии</t>
  </si>
  <si>
    <t>Услуги по уборке помещений, территорий и обслуживанию гардеробов</t>
  </si>
  <si>
    <t>Учебные и наглядные пособия, мебель</t>
  </si>
  <si>
    <t>Организация питания детей</t>
  </si>
  <si>
    <t>Тепловая энергия</t>
  </si>
  <si>
    <t>Электрическя энергия</t>
  </si>
  <si>
    <t>Водоснабжение</t>
  </si>
  <si>
    <t>Водоотведение</t>
  </si>
  <si>
    <t>Вывоз коммунальных отходов</t>
  </si>
  <si>
    <t>ТО системы АПС</t>
  </si>
  <si>
    <t>ТО ПАК "Стрелец-Мониторинг"</t>
  </si>
  <si>
    <t>Обеспечение ковровыми покрытиями</t>
  </si>
  <si>
    <t>ТО автоматической пожарной сигнализации (АПС)</t>
  </si>
  <si>
    <t>ТО охранной сигнализации</t>
  </si>
  <si>
    <t>ТО системы оповещения и управления эвакуацией людей при пожаре</t>
  </si>
  <si>
    <t>ТО системы противодымной вентиляции зданий</t>
  </si>
  <si>
    <t>ТО системы видеонаблюдения системы контроля доступа</t>
  </si>
  <si>
    <t>ТО диспетчеризации</t>
  </si>
  <si>
    <t>ТО часофикации</t>
  </si>
  <si>
    <t>ТО лифтов</t>
  </si>
  <si>
    <t>ТО кухонного оборудования</t>
  </si>
  <si>
    <t>ТО индивидуального теплового пункта</t>
  </si>
  <si>
    <t>ТО системы вентиляции и кондиционирования</t>
  </si>
  <si>
    <t>ТО инженерных систем и оборудования</t>
  </si>
  <si>
    <t>Дезинсекция, дератизация, акарицидная обработка</t>
  </si>
  <si>
    <t>Текущий ремонт</t>
  </si>
  <si>
    <t>Заправка картриджей</t>
  </si>
  <si>
    <t>Поддержка и обслуживание 1С</t>
  </si>
  <si>
    <t>Электронная отчетность, поддержка сайта школы</t>
  </si>
  <si>
    <t>Обучение сотрудников</t>
  </si>
  <si>
    <t>Медицинский осмотр, предрейсовый осмотр</t>
  </si>
  <si>
    <t>Экстренный вызов наряда на пульт</t>
  </si>
  <si>
    <t>Лабораторные исследования (пищеблок, медблок)</t>
  </si>
  <si>
    <t>Программное обеспечение</t>
  </si>
  <si>
    <t>ПП Госфинансы</t>
  </si>
  <si>
    <t>Монтаж оборудования</t>
  </si>
  <si>
    <t>Организация охранных услуг</t>
  </si>
  <si>
    <t>6.7. Расчет (обоснование) расходов на оплату страхования</t>
  </si>
  <si>
    <t>Страхование ТС (ОСАГО)</t>
  </si>
  <si>
    <t>6.9. Расчет (обоснование) расходов на приобретение основных средств, материальных запасов</t>
  </si>
  <si>
    <t>Установка системы видеонаблюдения</t>
  </si>
  <si>
    <t>Канцтовары, хозтовары</t>
  </si>
  <si>
    <t>Основные средства</t>
  </si>
  <si>
    <t>ГСМ</t>
  </si>
  <si>
    <t>Грамоты, дипломы</t>
  </si>
  <si>
    <t>Налог на имущество</t>
  </si>
  <si>
    <t>Подвоз обучающихся</t>
  </si>
  <si>
    <t>Организация питания детей в лагере с дневным пребыванием</t>
  </si>
  <si>
    <t>Организация питания детей в трудовых бригадах</t>
  </si>
  <si>
    <r>
      <rPr>
        <u/>
        <sz val="11"/>
        <rFont val="Times New Roman"/>
        <family val="1"/>
        <charset val="204"/>
      </rPr>
      <t xml:space="preserve">Директор                                   </t>
    </r>
    <r>
      <rPr>
        <sz val="11"/>
        <rFont val="Times New Roman"/>
        <family val="1"/>
        <charset val="204"/>
      </rPr>
      <t xml:space="preserve">  </t>
    </r>
  </si>
  <si>
    <t>Ракитин Н.В.__________________</t>
  </si>
  <si>
    <t xml:space="preserve">Главный бухгалтер                     </t>
  </si>
  <si>
    <t xml:space="preserve">Голузина Н.А.                                   </t>
  </si>
  <si>
    <t>иная приносящая доход деятельность</t>
  </si>
  <si>
    <t>Приобретение оборудование, мебели</t>
  </si>
  <si>
    <t>Лекарственные препараты, материалы для медпункта</t>
  </si>
  <si>
    <t>Каенцтовары, хозтовары</t>
  </si>
  <si>
    <t>Социальные пособия и компенсации персоналу в денежной форме</t>
  </si>
  <si>
    <t>денежная компенсация за задержку заработной платы</t>
  </si>
  <si>
    <t>Денежная компенсация за задержку заработной платы</t>
  </si>
  <si>
    <t>000</t>
  </si>
  <si>
    <t>в том числе:
Субсидии муниципальным учреждениям, реализующим образовательные программы общего образования, на финансовое обеспечение муниципального задания на оплату труда педагогических работников и учебные расходы за счет средств областного бюджета</t>
  </si>
  <si>
    <t>Субсидии муниципальным учреждениям, реализующим образовательные программы общего образования, на финансовое обеспечение муниципального задания за счет средств местного бюджета</t>
  </si>
  <si>
    <t>Субсидии муниципальным учреждениям, реализующим образовательные программы общего образования, на финансовое обеспечение муниципального задания на оплату труда работников (за исключением педагогических) и оплату услуг интернета, клининга за счет средств областного бюджета</t>
  </si>
  <si>
    <t>на иные цели</t>
  </si>
  <si>
    <t>1410</t>
  </si>
  <si>
    <t>2641</t>
  </si>
  <si>
    <t>2642</t>
  </si>
  <si>
    <t>2643</t>
  </si>
  <si>
    <t>2645</t>
  </si>
  <si>
    <t>2646</t>
  </si>
  <si>
    <t>2647</t>
  </si>
  <si>
    <t>2648</t>
  </si>
  <si>
    <t>2649</t>
  </si>
  <si>
    <t>Субсидии муниципальным учреждениям, реализующим образовательные программы общего образования, на финансовое обеспечение муниципального задания на оплату труда педагогических работников и учебные расходы за счет средств областного бюджета</t>
  </si>
  <si>
    <t>областной бюджет</t>
  </si>
  <si>
    <t>Код субсидии 015012522</t>
  </si>
  <si>
    <t>Код субсидии 015012521</t>
  </si>
  <si>
    <t>Код субсидии 015112074</t>
  </si>
  <si>
    <t>6.8. Расчет (обоснование) расходов на оплату услуг, работ для целей капитальных вложений</t>
  </si>
  <si>
    <t>местный бюджет</t>
  </si>
  <si>
    <t>Код субсидии 015112175</t>
  </si>
  <si>
    <t>Код субсидии 015112042</t>
  </si>
  <si>
    <t>Стипендия</t>
  </si>
  <si>
    <t>Код субсидии 015012420</t>
  </si>
  <si>
    <t>Услуги связи (абонентская плата связи диспетчера с лифтом)</t>
  </si>
  <si>
    <t>Код субсидии 015112177</t>
  </si>
  <si>
    <t>Код субсидии 015112174</t>
  </si>
  <si>
    <t>Код субсидии 015112034</t>
  </si>
  <si>
    <t>12</t>
  </si>
  <si>
    <t>Код субсидии 015112035</t>
  </si>
  <si>
    <t>13</t>
  </si>
  <si>
    <t>Директор муниципального учреждения "Центр экономики и финансов бюджетных учреждений муниципального образования "Всеволожский муниципальный район" Ленинградской области</t>
  </si>
  <si>
    <r>
      <t>______________________________</t>
    </r>
    <r>
      <rPr>
        <u/>
        <sz val="11"/>
        <rFont val="Times New Roman"/>
        <family val="1"/>
        <charset val="204"/>
      </rPr>
      <t>М.А.Фролова</t>
    </r>
    <r>
      <rPr>
        <sz val="11"/>
        <rFont val="Times New Roman"/>
        <family val="1"/>
        <charset val="204"/>
      </rPr>
      <t>_________________________________________</t>
    </r>
  </si>
  <si>
    <t>в том числе выплата стипендий, осуществление иных расходов на социальную поддержку обучающихся за счет средств стипендиального фонда</t>
  </si>
  <si>
    <t>015112061</t>
  </si>
  <si>
    <t>Код субсидии 015112061</t>
  </si>
  <si>
    <t>Оборудование для мобильного класса и кабинета робототехники</t>
  </si>
  <si>
    <t>Оборудование для школьного медиацентра</t>
  </si>
  <si>
    <t>Субсидии на иные цели в части расходов на реализацию мероприятий по развитию общественной инфраструктуры муниципального значения Всеволожского района за счет средств областного бюджета</t>
  </si>
  <si>
    <t>Субсидии на иные цели в части расходов на реализацию мероприятий по развитию общественной инфраструктуры муниципального значения Всеволожского района за счет средств местного бюджета</t>
  </si>
  <si>
    <t>015112016</t>
  </si>
  <si>
    <t>015112065</t>
  </si>
  <si>
    <t>Субсидии на иные цели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(ремонтные работы) за счет средств областного бюджета</t>
  </si>
  <si>
    <t>Субсидии на иные цели на обеспечение повышения квалификации педагогических работников по персонифицированной модели за счет средств областного бюджета</t>
  </si>
  <si>
    <t>Субсидии на иные цели на обеспечение повышения квалификации педагогических работников по персонифицированной модели за счет средств местного бюджета</t>
  </si>
  <si>
    <t>Замена дверей</t>
  </si>
  <si>
    <t>Код субсидии 015112065</t>
  </si>
  <si>
    <t>Код субсидии 015112016</t>
  </si>
  <si>
    <t>000000000</t>
  </si>
  <si>
    <t>Субсидии на иные цели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 (ремонтные работы) за счет средств местного бюджета</t>
  </si>
  <si>
    <t>Замена дверей, ремонт помещений</t>
  </si>
  <si>
    <t>189</t>
  </si>
  <si>
    <t>28.04.2020</t>
  </si>
  <si>
    <t>01500000005000226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</si>
</sst>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wrapText="1" indent="4"/>
    </xf>
    <xf numFmtId="49" fontId="2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/>
    <xf numFmtId="0" fontId="6" fillId="0" borderId="42" xfId="0" applyFont="1" applyBorder="1" applyAlignment="1"/>
    <xf numFmtId="49" fontId="1" fillId="0" borderId="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vertical="top"/>
    </xf>
    <xf numFmtId="0" fontId="1" fillId="0" borderId="48" xfId="0" applyNumberFormat="1" applyFont="1" applyBorder="1" applyAlignment="1">
      <alignment horizontal="left"/>
    </xf>
    <xf numFmtId="0" fontId="1" fillId="0" borderId="49" xfId="0" applyNumberFormat="1" applyFont="1" applyBorder="1" applyAlignment="1">
      <alignment horizontal="left"/>
    </xf>
    <xf numFmtId="0" fontId="9" fillId="0" borderId="59" xfId="0" applyNumberFormat="1" applyFont="1" applyBorder="1" applyAlignment="1">
      <alignment horizontal="left"/>
    </xf>
    <xf numFmtId="0" fontId="9" fillId="0" borderId="50" xfId="0" applyNumberFormat="1" applyFont="1" applyBorder="1" applyAlignment="1">
      <alignment horizontal="left" vertical="center"/>
    </xf>
    <xf numFmtId="0" fontId="9" fillId="0" borderId="51" xfId="0" applyNumberFormat="1" applyFont="1" applyBorder="1" applyAlignment="1">
      <alignment horizontal="left" vertical="center"/>
    </xf>
    <xf numFmtId="0" fontId="9" fillId="0" borderId="56" xfId="0" applyNumberFormat="1" applyFont="1" applyBorder="1" applyAlignment="1">
      <alignment horizontal="left" vertical="center"/>
    </xf>
    <xf numFmtId="0" fontId="9" fillId="0" borderId="57" xfId="0" applyNumberFormat="1" applyFont="1" applyBorder="1" applyAlignment="1">
      <alignment horizontal="left" vertical="center"/>
    </xf>
    <xf numFmtId="0" fontId="9" fillId="0" borderId="5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indent="2"/>
    </xf>
    <xf numFmtId="0" fontId="1" fillId="0" borderId="10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left" indent="3"/>
    </xf>
    <xf numFmtId="0" fontId="1" fillId="0" borderId="9" xfId="0" applyNumberFormat="1" applyFont="1" applyBorder="1" applyAlignment="1">
      <alignment horizontal="left" indent="3"/>
    </xf>
    <xf numFmtId="0" fontId="1" fillId="0" borderId="9" xfId="0" applyNumberFormat="1" applyFont="1" applyBorder="1" applyAlignment="1">
      <alignment horizontal="left" wrapText="1" indent="4"/>
    </xf>
    <xf numFmtId="0" fontId="1" fillId="0" borderId="9" xfId="0" applyNumberFormat="1" applyFont="1" applyBorder="1" applyAlignment="1">
      <alignment horizontal="left" indent="4"/>
    </xf>
    <xf numFmtId="0" fontId="5" fillId="0" borderId="0" xfId="0" applyFont="1" applyAlignment="1">
      <alignment vertical="center" wrapText="1"/>
    </xf>
    <xf numFmtId="49" fontId="8" fillId="0" borderId="28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7" xfId="0" applyNumberFormat="1" applyFont="1" applyBorder="1" applyAlignment="1"/>
    <xf numFmtId="49" fontId="12" fillId="0" borderId="7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/>
    <xf numFmtId="4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/>
    <xf numFmtId="49" fontId="8" fillId="0" borderId="25" xfId="0" applyNumberFormat="1" applyFont="1" applyBorder="1" applyAlignment="1"/>
    <xf numFmtId="4" fontId="1" fillId="0" borderId="8" xfId="0" applyNumberFormat="1" applyFont="1" applyBorder="1" applyAlignment="1"/>
    <xf numFmtId="4" fontId="1" fillId="0" borderId="3" xfId="0" applyNumberFormat="1" applyFont="1" applyBorder="1" applyAlignment="1"/>
    <xf numFmtId="10" fontId="8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4" fontId="5" fillId="0" borderId="0" xfId="0" applyNumberFormat="1" applyFont="1"/>
    <xf numFmtId="0" fontId="8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" fillId="0" borderId="34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42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16" fontId="16" fillId="0" borderId="0" xfId="0" applyNumberFormat="1" applyFont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vertical="center"/>
    </xf>
    <xf numFmtId="0" fontId="13" fillId="0" borderId="2" xfId="0" applyNumberFormat="1" applyFont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8"/>
  <sheetViews>
    <sheetView tabSelected="1" topLeftCell="A58" workbookViewId="0">
      <selection activeCell="H40" sqref="H40:J40"/>
    </sheetView>
  </sheetViews>
  <sheetFormatPr defaultRowHeight="15" x14ac:dyDescent="0.25"/>
  <cols>
    <col min="1" max="1" width="65" style="40" customWidth="1"/>
    <col min="2" max="2" width="9.140625" style="40"/>
    <col min="3" max="3" width="13.140625" style="40" customWidth="1"/>
    <col min="4" max="4" width="13.7109375" style="40" customWidth="1"/>
    <col min="5" max="5" width="19.140625" style="40" customWidth="1"/>
    <col min="6" max="6" width="11.7109375" style="40" customWidth="1"/>
    <col min="7" max="7" width="14" style="40" customWidth="1"/>
    <col min="8" max="8" width="9.140625" style="40"/>
    <col min="9" max="9" width="3" style="40" customWidth="1"/>
    <col min="10" max="11" width="9.140625" style="40"/>
    <col min="12" max="12" width="3.28515625" style="40" customWidth="1"/>
    <col min="13" max="13" width="9.140625" style="40"/>
    <col min="14" max="14" width="6.85546875" style="40" customWidth="1"/>
    <col min="15" max="15" width="3.85546875" style="40" customWidth="1"/>
    <col min="16" max="16" width="7.28515625" style="40" customWidth="1"/>
    <col min="17" max="17" width="12.5703125" style="40" customWidth="1"/>
    <col min="18" max="18" width="9.140625" style="40"/>
    <col min="19" max="19" width="12.5703125" style="40" bestFit="1" customWidth="1"/>
    <col min="20" max="16384" width="9.140625" style="40"/>
  </cols>
  <sheetData>
    <row r="1" spans="1:17" x14ac:dyDescent="0.25">
      <c r="K1" s="187" t="s">
        <v>180</v>
      </c>
      <c r="L1" s="187"/>
      <c r="M1" s="187"/>
      <c r="N1" s="187"/>
      <c r="O1" s="187"/>
      <c r="P1" s="187"/>
      <c r="Q1" s="187"/>
    </row>
    <row r="2" spans="1:17" ht="47.25" customHeight="1" x14ac:dyDescent="0.25">
      <c r="K2" s="188" t="s">
        <v>370</v>
      </c>
      <c r="L2" s="188"/>
      <c r="M2" s="188"/>
      <c r="N2" s="188"/>
      <c r="O2" s="188"/>
      <c r="P2" s="188"/>
      <c r="Q2" s="188"/>
    </row>
    <row r="3" spans="1:17" ht="15.75" customHeight="1" x14ac:dyDescent="0.25">
      <c r="K3" s="189" t="s">
        <v>179</v>
      </c>
      <c r="L3" s="189"/>
      <c r="M3" s="189"/>
      <c r="N3" s="189"/>
      <c r="O3" s="189"/>
      <c r="P3" s="189"/>
      <c r="Q3" s="189"/>
    </row>
    <row r="4" spans="1:17" ht="17.25" customHeight="1" x14ac:dyDescent="0.25">
      <c r="K4" s="187" t="s">
        <v>371</v>
      </c>
      <c r="L4" s="187"/>
      <c r="M4" s="187"/>
      <c r="N4" s="187"/>
      <c r="O4" s="187"/>
      <c r="P4" s="187"/>
      <c r="Q4" s="187"/>
    </row>
    <row r="5" spans="1:17" x14ac:dyDescent="0.25">
      <c r="K5" s="189" t="s">
        <v>369</v>
      </c>
      <c r="L5" s="189"/>
      <c r="M5" s="189"/>
      <c r="N5" s="189"/>
      <c r="O5" s="189"/>
      <c r="P5" s="189"/>
      <c r="Q5" s="189"/>
    </row>
    <row r="6" spans="1:17" x14ac:dyDescent="0.25">
      <c r="K6" s="187" t="s">
        <v>181</v>
      </c>
      <c r="L6" s="187"/>
      <c r="M6" s="187"/>
      <c r="N6" s="187"/>
      <c r="O6" s="187"/>
      <c r="P6" s="187"/>
      <c r="Q6" s="187"/>
    </row>
    <row r="8" spans="1:17" x14ac:dyDescent="0.25">
      <c r="A8" s="181" t="s">
        <v>374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41"/>
      <c r="N8" s="41"/>
      <c r="O8" s="41"/>
      <c r="P8" s="42"/>
      <c r="Q8" s="43"/>
    </row>
    <row r="9" spans="1:17" x14ac:dyDescent="0.25">
      <c r="A9" s="181" t="s">
        <v>375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41"/>
      <c r="N9" s="41"/>
      <c r="O9" s="41"/>
      <c r="P9" s="44"/>
      <c r="Q9" s="182" t="s">
        <v>170</v>
      </c>
    </row>
    <row r="10" spans="1:17" ht="15.75" thickBot="1" x14ac:dyDescent="0.3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91"/>
      <c r="Q10" s="183"/>
    </row>
    <row r="11" spans="1:17" x14ac:dyDescent="0.25">
      <c r="A11" s="187" t="s">
        <v>376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4" t="s">
        <v>177</v>
      </c>
      <c r="N11" s="184"/>
      <c r="O11" s="184"/>
      <c r="P11" s="185"/>
      <c r="Q11" s="24" t="s">
        <v>580</v>
      </c>
    </row>
    <row r="12" spans="1:17" x14ac:dyDescent="0.25">
      <c r="A12" s="40" t="s">
        <v>169</v>
      </c>
      <c r="M12" s="184" t="s">
        <v>175</v>
      </c>
      <c r="N12" s="184"/>
      <c r="O12" s="184"/>
      <c r="P12" s="186"/>
      <c r="Q12" s="25"/>
    </row>
    <row r="13" spans="1:17" x14ac:dyDescent="0.25">
      <c r="A13" s="190" t="s">
        <v>461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84" t="s">
        <v>176</v>
      </c>
      <c r="N13" s="184"/>
      <c r="O13" s="184"/>
      <c r="P13" s="186"/>
      <c r="Q13" s="25" t="s">
        <v>372</v>
      </c>
    </row>
    <row r="14" spans="1:17" x14ac:dyDescent="0.25">
      <c r="M14" s="184" t="s">
        <v>175</v>
      </c>
      <c r="N14" s="184"/>
      <c r="O14" s="184"/>
      <c r="P14" s="186"/>
      <c r="Q14" s="25"/>
    </row>
    <row r="15" spans="1:17" x14ac:dyDescent="0.25">
      <c r="M15" s="184" t="s">
        <v>174</v>
      </c>
      <c r="N15" s="184"/>
      <c r="O15" s="184"/>
      <c r="P15" s="186"/>
      <c r="Q15" s="25" t="s">
        <v>373</v>
      </c>
    </row>
    <row r="16" spans="1:17" x14ac:dyDescent="0.25">
      <c r="A16" s="190" t="s">
        <v>462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84" t="s">
        <v>173</v>
      </c>
      <c r="N16" s="184"/>
      <c r="O16" s="184"/>
      <c r="P16" s="186"/>
      <c r="Q16" s="25" t="s">
        <v>377</v>
      </c>
    </row>
    <row r="17" spans="1:17" ht="15.75" thickBot="1" x14ac:dyDescent="0.3">
      <c r="A17" s="40" t="s">
        <v>168</v>
      </c>
      <c r="M17" s="184" t="s">
        <v>172</v>
      </c>
      <c r="N17" s="184"/>
      <c r="O17" s="184"/>
      <c r="P17" s="186"/>
      <c r="Q17" s="26" t="s">
        <v>171</v>
      </c>
    </row>
    <row r="19" spans="1:17" x14ac:dyDescent="0.25">
      <c r="A19" s="181" t="s">
        <v>178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idden="1" x14ac:dyDescent="0.25"/>
    <row r="21" spans="1:17" ht="15" customHeight="1" x14ac:dyDescent="0.25">
      <c r="A21" s="158" t="s">
        <v>52</v>
      </c>
      <c r="B21" s="161" t="s">
        <v>54</v>
      </c>
      <c r="C21" s="164" t="s">
        <v>153</v>
      </c>
      <c r="D21" s="164" t="s">
        <v>154</v>
      </c>
      <c r="E21" s="167" t="s">
        <v>155</v>
      </c>
      <c r="F21" s="164" t="s">
        <v>151</v>
      </c>
      <c r="G21" s="167" t="s">
        <v>156</v>
      </c>
      <c r="H21" s="170" t="s">
        <v>157</v>
      </c>
      <c r="I21" s="171"/>
      <c r="J21" s="171"/>
      <c r="K21" s="171"/>
      <c r="L21" s="171"/>
      <c r="M21" s="171"/>
      <c r="N21" s="171"/>
      <c r="O21" s="171"/>
      <c r="P21" s="171"/>
      <c r="Q21" s="172"/>
    </row>
    <row r="22" spans="1:17" ht="29.25" customHeight="1" x14ac:dyDescent="0.25">
      <c r="A22" s="159"/>
      <c r="B22" s="162"/>
      <c r="C22" s="165"/>
      <c r="D22" s="165"/>
      <c r="E22" s="168"/>
      <c r="F22" s="165"/>
      <c r="G22" s="168"/>
      <c r="H22" s="5" t="s">
        <v>158</v>
      </c>
      <c r="I22" s="3" t="s">
        <v>378</v>
      </c>
      <c r="J22" s="4" t="s">
        <v>159</v>
      </c>
      <c r="K22" s="5" t="s">
        <v>158</v>
      </c>
      <c r="L22" s="3" t="s">
        <v>379</v>
      </c>
      <c r="M22" s="4" t="s">
        <v>159</v>
      </c>
      <c r="N22" s="5" t="s">
        <v>158</v>
      </c>
      <c r="O22" s="3" t="s">
        <v>380</v>
      </c>
      <c r="P22" s="4" t="s">
        <v>159</v>
      </c>
      <c r="Q22" s="164" t="s">
        <v>160</v>
      </c>
    </row>
    <row r="23" spans="1:17" ht="30" customHeight="1" x14ac:dyDescent="0.25">
      <c r="A23" s="160"/>
      <c r="B23" s="163"/>
      <c r="C23" s="166"/>
      <c r="D23" s="166"/>
      <c r="E23" s="169"/>
      <c r="F23" s="166"/>
      <c r="G23" s="169"/>
      <c r="H23" s="192" t="s">
        <v>161</v>
      </c>
      <c r="I23" s="193"/>
      <c r="J23" s="193"/>
      <c r="K23" s="192" t="s">
        <v>162</v>
      </c>
      <c r="L23" s="193"/>
      <c r="M23" s="193"/>
      <c r="N23" s="192" t="s">
        <v>163</v>
      </c>
      <c r="O23" s="193"/>
      <c r="P23" s="193"/>
      <c r="Q23" s="166"/>
    </row>
    <row r="24" spans="1:17" s="31" customFormat="1" ht="15.75" thickBot="1" x14ac:dyDescent="0.3">
      <c r="A24" s="27" t="s">
        <v>53</v>
      </c>
      <c r="B24" s="27" t="s">
        <v>55</v>
      </c>
      <c r="C24" s="28" t="s">
        <v>113</v>
      </c>
      <c r="D24" s="29">
        <v>4</v>
      </c>
      <c r="E24" s="30">
        <v>5</v>
      </c>
      <c r="F24" s="28" t="s">
        <v>165</v>
      </c>
      <c r="G24" s="30">
        <v>7</v>
      </c>
      <c r="H24" s="179" t="s">
        <v>167</v>
      </c>
      <c r="I24" s="180"/>
      <c r="J24" s="180"/>
      <c r="K24" s="179" t="s">
        <v>182</v>
      </c>
      <c r="L24" s="180"/>
      <c r="M24" s="180"/>
      <c r="N24" s="179" t="s">
        <v>183</v>
      </c>
      <c r="O24" s="180"/>
      <c r="P24" s="180"/>
      <c r="Q24" s="28" t="s">
        <v>184</v>
      </c>
    </row>
    <row r="25" spans="1:17" ht="15.75" thickBot="1" x14ac:dyDescent="0.3">
      <c r="A25" s="13" t="s">
        <v>382</v>
      </c>
      <c r="B25" s="14" t="s">
        <v>56</v>
      </c>
      <c r="C25" s="86" t="s">
        <v>114</v>
      </c>
      <c r="D25" s="86" t="s">
        <v>114</v>
      </c>
      <c r="E25" s="86" t="s">
        <v>114</v>
      </c>
      <c r="F25" s="86" t="s">
        <v>114</v>
      </c>
      <c r="G25" s="86" t="s">
        <v>114</v>
      </c>
      <c r="H25" s="195">
        <f>H26+H27</f>
        <v>4655.25</v>
      </c>
      <c r="I25" s="195"/>
      <c r="J25" s="195"/>
      <c r="K25" s="195"/>
      <c r="L25" s="195"/>
      <c r="M25" s="195"/>
      <c r="N25" s="195"/>
      <c r="O25" s="195"/>
      <c r="P25" s="195"/>
      <c r="Q25" s="15"/>
    </row>
    <row r="26" spans="1:17" ht="15.75" thickBot="1" x14ac:dyDescent="0.3">
      <c r="A26" s="13" t="s">
        <v>383</v>
      </c>
      <c r="B26" s="14" t="s">
        <v>56</v>
      </c>
      <c r="C26" s="86" t="s">
        <v>115</v>
      </c>
      <c r="D26" s="86" t="s">
        <v>114</v>
      </c>
      <c r="E26" s="93" t="s">
        <v>381</v>
      </c>
      <c r="F26" s="86" t="s">
        <v>114</v>
      </c>
      <c r="G26" s="94">
        <v>121</v>
      </c>
      <c r="H26" s="195">
        <v>4655.25</v>
      </c>
      <c r="I26" s="195"/>
      <c r="J26" s="195"/>
      <c r="K26" s="195"/>
      <c r="L26" s="195"/>
      <c r="M26" s="195"/>
      <c r="N26" s="195"/>
      <c r="O26" s="195"/>
      <c r="P26" s="195"/>
      <c r="Q26" s="15"/>
    </row>
    <row r="27" spans="1:17" ht="15.75" hidden="1" thickBot="1" x14ac:dyDescent="0.3">
      <c r="A27" s="13" t="s">
        <v>384</v>
      </c>
      <c r="B27" s="14" t="s">
        <v>56</v>
      </c>
      <c r="C27" s="86" t="s">
        <v>527</v>
      </c>
      <c r="D27" s="86" t="s">
        <v>114</v>
      </c>
      <c r="E27" s="86" t="s">
        <v>114</v>
      </c>
      <c r="F27" s="86" t="s">
        <v>114</v>
      </c>
      <c r="G27" s="94">
        <v>510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5"/>
    </row>
    <row r="28" spans="1:17" x14ac:dyDescent="0.25">
      <c r="A28" s="13" t="s">
        <v>45</v>
      </c>
      <c r="B28" s="16" t="s">
        <v>57</v>
      </c>
      <c r="C28" s="87" t="s">
        <v>527</v>
      </c>
      <c r="D28" s="86" t="s">
        <v>114</v>
      </c>
      <c r="E28" s="86" t="s">
        <v>114</v>
      </c>
      <c r="F28" s="87" t="s">
        <v>114</v>
      </c>
      <c r="G28" s="96">
        <v>610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7"/>
    </row>
    <row r="29" spans="1:17" x14ac:dyDescent="0.25">
      <c r="A29" s="10" t="s">
        <v>0</v>
      </c>
      <c r="B29" s="18" t="s">
        <v>58</v>
      </c>
      <c r="C29" s="87"/>
      <c r="D29" s="95"/>
      <c r="E29" s="93"/>
      <c r="F29" s="88"/>
      <c r="G29" s="96"/>
      <c r="H29" s="194">
        <f>H30+H33+H50+H40</f>
        <v>81036382.709999993</v>
      </c>
      <c r="I29" s="194"/>
      <c r="J29" s="194"/>
      <c r="K29" s="194">
        <f t="shared" ref="K29" si="0">K30+K33+K50+K40</f>
        <v>73046473.439999998</v>
      </c>
      <c r="L29" s="194"/>
      <c r="M29" s="194"/>
      <c r="N29" s="194">
        <f t="shared" ref="N29" si="1">N30+N33+N50+N40</f>
        <v>73046473.439999998</v>
      </c>
      <c r="O29" s="194"/>
      <c r="P29" s="194"/>
      <c r="Q29" s="17"/>
    </row>
    <row r="30" spans="1:17" ht="15" customHeight="1" x14ac:dyDescent="0.25">
      <c r="A30" s="9" t="s">
        <v>1</v>
      </c>
      <c r="B30" s="16" t="s">
        <v>59</v>
      </c>
      <c r="C30" s="87"/>
      <c r="D30" s="95"/>
      <c r="E30" s="93"/>
      <c r="F30" s="87" t="s">
        <v>114</v>
      </c>
      <c r="G30" s="96">
        <v>120</v>
      </c>
      <c r="H30" s="194">
        <f>H31</f>
        <v>336148.56</v>
      </c>
      <c r="I30" s="194"/>
      <c r="J30" s="194"/>
      <c r="K30" s="194">
        <f t="shared" ref="K30" si="2">K31</f>
        <v>78511.48</v>
      </c>
      <c r="L30" s="194"/>
      <c r="M30" s="194"/>
      <c r="N30" s="194">
        <f t="shared" ref="N30" si="3">N31</f>
        <v>78511.48</v>
      </c>
      <c r="O30" s="194"/>
      <c r="P30" s="194"/>
      <c r="Q30" s="17"/>
    </row>
    <row r="31" spans="1:17" x14ac:dyDescent="0.25">
      <c r="A31" s="76" t="s">
        <v>2</v>
      </c>
      <c r="B31" s="199" t="s">
        <v>60</v>
      </c>
      <c r="C31" s="197" t="s">
        <v>115</v>
      </c>
      <c r="D31" s="97"/>
      <c r="E31" s="98"/>
      <c r="F31" s="197" t="s">
        <v>114</v>
      </c>
      <c r="G31" s="99"/>
      <c r="H31" s="173">
        <v>336148.56</v>
      </c>
      <c r="I31" s="174"/>
      <c r="J31" s="174"/>
      <c r="K31" s="173">
        <v>78511.48</v>
      </c>
      <c r="L31" s="174"/>
      <c r="M31" s="174"/>
      <c r="N31" s="173">
        <v>78511.48</v>
      </c>
      <c r="O31" s="174"/>
      <c r="P31" s="174"/>
      <c r="Q31" s="154"/>
    </row>
    <row r="32" spans="1:17" ht="15.75" thickBot="1" x14ac:dyDescent="0.3">
      <c r="A32" s="77" t="s">
        <v>385</v>
      </c>
      <c r="B32" s="200"/>
      <c r="C32" s="198"/>
      <c r="D32" s="100" t="s">
        <v>114</v>
      </c>
      <c r="E32" s="93" t="s">
        <v>381</v>
      </c>
      <c r="F32" s="198"/>
      <c r="G32" s="102">
        <v>121</v>
      </c>
      <c r="H32" s="175"/>
      <c r="I32" s="176"/>
      <c r="J32" s="176"/>
      <c r="K32" s="175"/>
      <c r="L32" s="176"/>
      <c r="M32" s="176"/>
      <c r="N32" s="175"/>
      <c r="O32" s="176"/>
      <c r="P32" s="176"/>
      <c r="Q32" s="156"/>
    </row>
    <row r="33" spans="1:19" ht="15" customHeight="1" x14ac:dyDescent="0.25">
      <c r="A33" s="78" t="s">
        <v>3</v>
      </c>
      <c r="B33" s="2" t="s">
        <v>61</v>
      </c>
      <c r="C33" s="87" t="s">
        <v>116</v>
      </c>
      <c r="D33" s="86" t="s">
        <v>114</v>
      </c>
      <c r="E33" s="86" t="s">
        <v>114</v>
      </c>
      <c r="F33" s="89" t="s">
        <v>114</v>
      </c>
      <c r="G33" s="86" t="s">
        <v>114</v>
      </c>
      <c r="H33" s="206">
        <f>H34+H35+H36</f>
        <v>70233553.289999992</v>
      </c>
      <c r="I33" s="207"/>
      <c r="J33" s="207"/>
      <c r="K33" s="206">
        <f t="shared" ref="K33" si="4">K34+K35+K36</f>
        <v>70307530</v>
      </c>
      <c r="L33" s="207"/>
      <c r="M33" s="207"/>
      <c r="N33" s="206">
        <f t="shared" ref="N33" si="5">N34+N35+N36</f>
        <v>70307530</v>
      </c>
      <c r="O33" s="207"/>
      <c r="P33" s="207"/>
      <c r="Q33" s="19"/>
      <c r="S33" s="148"/>
    </row>
    <row r="34" spans="1:19" ht="59.25" customHeight="1" x14ac:dyDescent="0.25">
      <c r="A34" s="8" t="s">
        <v>528</v>
      </c>
      <c r="B34" s="1" t="s">
        <v>62</v>
      </c>
      <c r="C34" s="87" t="s">
        <v>116</v>
      </c>
      <c r="D34" s="103" t="s">
        <v>387</v>
      </c>
      <c r="E34" s="104" t="s">
        <v>386</v>
      </c>
      <c r="F34" s="87" t="s">
        <v>114</v>
      </c>
      <c r="G34" s="105">
        <v>131</v>
      </c>
      <c r="H34" s="204">
        <v>36211750</v>
      </c>
      <c r="I34" s="205"/>
      <c r="J34" s="205"/>
      <c r="K34" s="204">
        <v>36211750</v>
      </c>
      <c r="L34" s="205"/>
      <c r="M34" s="205"/>
      <c r="N34" s="204">
        <v>36211750</v>
      </c>
      <c r="O34" s="205"/>
      <c r="P34" s="205"/>
      <c r="Q34" s="17"/>
    </row>
    <row r="35" spans="1:19" ht="37.5" customHeight="1" x14ac:dyDescent="0.25">
      <c r="A35" s="8" t="s">
        <v>529</v>
      </c>
      <c r="B35" s="1" t="s">
        <v>62</v>
      </c>
      <c r="C35" s="87" t="s">
        <v>116</v>
      </c>
      <c r="D35" s="103" t="s">
        <v>388</v>
      </c>
      <c r="E35" s="104" t="s">
        <v>389</v>
      </c>
      <c r="F35" s="87" t="s">
        <v>114</v>
      </c>
      <c r="G35" s="105">
        <v>131</v>
      </c>
      <c r="H35" s="204">
        <f>20364470-441824.71</f>
        <v>19922645.289999999</v>
      </c>
      <c r="I35" s="205"/>
      <c r="J35" s="205"/>
      <c r="K35" s="204">
        <v>20364470</v>
      </c>
      <c r="L35" s="205"/>
      <c r="M35" s="205"/>
      <c r="N35" s="204">
        <v>20364470</v>
      </c>
      <c r="O35" s="205"/>
      <c r="P35" s="205"/>
      <c r="Q35" s="17"/>
    </row>
    <row r="36" spans="1:19" ht="45.75" customHeight="1" x14ac:dyDescent="0.25">
      <c r="A36" s="8" t="s">
        <v>530</v>
      </c>
      <c r="B36" s="1" t="s">
        <v>62</v>
      </c>
      <c r="C36" s="87" t="s">
        <v>116</v>
      </c>
      <c r="D36" s="103" t="s">
        <v>390</v>
      </c>
      <c r="E36" s="104" t="s">
        <v>386</v>
      </c>
      <c r="F36" s="87" t="s">
        <v>114</v>
      </c>
      <c r="G36" s="105">
        <v>131</v>
      </c>
      <c r="H36" s="204">
        <f>13731310+367848</f>
        <v>14099158</v>
      </c>
      <c r="I36" s="205"/>
      <c r="J36" s="205"/>
      <c r="K36" s="204">
        <v>13731310</v>
      </c>
      <c r="L36" s="205"/>
      <c r="M36" s="205"/>
      <c r="N36" s="204">
        <v>13731310</v>
      </c>
      <c r="O36" s="205"/>
      <c r="P36" s="205"/>
      <c r="Q36" s="17"/>
    </row>
    <row r="37" spans="1:19" ht="15" hidden="1" customHeight="1" x14ac:dyDescent="0.25">
      <c r="A37" s="78" t="s">
        <v>4</v>
      </c>
      <c r="B37" s="2" t="s">
        <v>63</v>
      </c>
      <c r="C37" s="89"/>
      <c r="D37" s="106"/>
      <c r="E37" s="101"/>
      <c r="F37" s="89" t="s">
        <v>117</v>
      </c>
      <c r="G37" s="102"/>
      <c r="H37" s="175"/>
      <c r="I37" s="176"/>
      <c r="J37" s="176"/>
      <c r="K37" s="175"/>
      <c r="L37" s="176"/>
      <c r="M37" s="176"/>
      <c r="N37" s="175"/>
      <c r="O37" s="176"/>
      <c r="P37" s="176"/>
      <c r="Q37" s="19"/>
    </row>
    <row r="38" spans="1:19" hidden="1" x14ac:dyDescent="0.25">
      <c r="A38" s="79" t="s">
        <v>2</v>
      </c>
      <c r="B38" s="199" t="s">
        <v>64</v>
      </c>
      <c r="C38" s="197"/>
      <c r="D38" s="107"/>
      <c r="E38" s="98"/>
      <c r="F38" s="197" t="s">
        <v>117</v>
      </c>
      <c r="G38" s="99"/>
      <c r="H38" s="173"/>
      <c r="I38" s="174"/>
      <c r="J38" s="174"/>
      <c r="K38" s="173"/>
      <c r="L38" s="174"/>
      <c r="M38" s="174"/>
      <c r="N38" s="173"/>
      <c r="O38" s="174"/>
      <c r="P38" s="174"/>
      <c r="Q38" s="154"/>
    </row>
    <row r="39" spans="1:19" hidden="1" x14ac:dyDescent="0.25">
      <c r="A39" s="77"/>
      <c r="B39" s="200"/>
      <c r="C39" s="198"/>
      <c r="D39" s="106"/>
      <c r="E39" s="101"/>
      <c r="F39" s="198"/>
      <c r="G39" s="102"/>
      <c r="H39" s="175"/>
      <c r="I39" s="176"/>
      <c r="J39" s="176"/>
      <c r="K39" s="175"/>
      <c r="L39" s="176"/>
      <c r="M39" s="176"/>
      <c r="N39" s="175"/>
      <c r="O39" s="176"/>
      <c r="P39" s="176"/>
      <c r="Q39" s="156"/>
    </row>
    <row r="40" spans="1:19" ht="15" customHeight="1" x14ac:dyDescent="0.25">
      <c r="A40" s="9" t="s">
        <v>5</v>
      </c>
      <c r="B40" s="1" t="s">
        <v>65</v>
      </c>
      <c r="C40" s="87" t="s">
        <v>114</v>
      </c>
      <c r="D40" s="103" t="s">
        <v>114</v>
      </c>
      <c r="E40" s="104" t="s">
        <v>114</v>
      </c>
      <c r="F40" s="87" t="s">
        <v>114</v>
      </c>
      <c r="G40" s="105" t="s">
        <v>114</v>
      </c>
      <c r="H40" s="177">
        <f>H42+H44+H45+H46+H47+H48+H49+H58+H59+H60</f>
        <v>10466680.859999999</v>
      </c>
      <c r="I40" s="178"/>
      <c r="J40" s="178"/>
      <c r="K40" s="177">
        <f t="shared" ref="K40" si="6">K42+K44+K45+K46+K47+K48+K49+K58</f>
        <v>2660431.96</v>
      </c>
      <c r="L40" s="178"/>
      <c r="M40" s="178"/>
      <c r="N40" s="177">
        <f t="shared" ref="N40" si="7">N42+N44+N45+N46+N47+N48+N49+N58</f>
        <v>2660431.96</v>
      </c>
      <c r="O40" s="178"/>
      <c r="P40" s="178"/>
      <c r="Q40" s="17"/>
    </row>
    <row r="41" spans="1:19" ht="15" hidden="1" customHeight="1" x14ac:dyDescent="0.25">
      <c r="A41" s="80" t="s">
        <v>2</v>
      </c>
      <c r="B41" s="132"/>
      <c r="C41" s="133"/>
      <c r="D41" s="107"/>
      <c r="E41" s="98"/>
      <c r="F41" s="133"/>
      <c r="G41" s="99"/>
      <c r="H41" s="134"/>
      <c r="I41" s="135"/>
      <c r="J41" s="135"/>
      <c r="K41" s="134"/>
      <c r="L41" s="135"/>
      <c r="M41" s="135"/>
      <c r="N41" s="134"/>
      <c r="O41" s="135"/>
      <c r="P41" s="135"/>
      <c r="Q41" s="154"/>
    </row>
    <row r="42" spans="1:19" x14ac:dyDescent="0.25">
      <c r="A42" s="80" t="s">
        <v>2</v>
      </c>
      <c r="B42" s="202" t="s">
        <v>532</v>
      </c>
      <c r="C42" s="87" t="s">
        <v>114</v>
      </c>
      <c r="D42" s="107"/>
      <c r="E42" s="98"/>
      <c r="F42" s="197" t="s">
        <v>114</v>
      </c>
      <c r="G42" s="99"/>
      <c r="H42" s="173">
        <f>1805799.84-52647.18</f>
        <v>1753152.6600000001</v>
      </c>
      <c r="I42" s="174"/>
      <c r="J42" s="174"/>
      <c r="K42" s="173">
        <v>0</v>
      </c>
      <c r="L42" s="174"/>
      <c r="M42" s="208"/>
      <c r="N42" s="210">
        <v>0</v>
      </c>
      <c r="O42" s="211"/>
      <c r="P42" s="211"/>
      <c r="Q42" s="155"/>
    </row>
    <row r="43" spans="1:19" x14ac:dyDescent="0.25">
      <c r="A43" s="81" t="s">
        <v>531</v>
      </c>
      <c r="B43" s="203"/>
      <c r="C43" s="87" t="s">
        <v>118</v>
      </c>
      <c r="D43" s="106" t="s">
        <v>392</v>
      </c>
      <c r="E43" s="101" t="s">
        <v>391</v>
      </c>
      <c r="F43" s="198"/>
      <c r="G43" s="102">
        <v>152</v>
      </c>
      <c r="H43" s="175"/>
      <c r="I43" s="176"/>
      <c r="J43" s="176"/>
      <c r="K43" s="175"/>
      <c r="L43" s="176"/>
      <c r="M43" s="209"/>
      <c r="N43" s="175"/>
      <c r="O43" s="176"/>
      <c r="P43" s="176"/>
      <c r="Q43" s="155"/>
    </row>
    <row r="44" spans="1:19" x14ac:dyDescent="0.25">
      <c r="A44" s="81" t="s">
        <v>531</v>
      </c>
      <c r="B44" s="16" t="s">
        <v>532</v>
      </c>
      <c r="C44" s="87" t="s">
        <v>118</v>
      </c>
      <c r="D44" s="103" t="s">
        <v>393</v>
      </c>
      <c r="E44" s="101" t="s">
        <v>391</v>
      </c>
      <c r="F44" s="87" t="s">
        <v>114</v>
      </c>
      <c r="G44" s="95">
        <v>152</v>
      </c>
      <c r="H44" s="157">
        <f>43041.96+8525.79+20852.45</f>
        <v>72420.2</v>
      </c>
      <c r="I44" s="157"/>
      <c r="J44" s="157"/>
      <c r="K44" s="157">
        <v>39981.96</v>
      </c>
      <c r="L44" s="157"/>
      <c r="M44" s="157"/>
      <c r="N44" s="157">
        <v>39981.96</v>
      </c>
      <c r="O44" s="157"/>
      <c r="P44" s="157"/>
      <c r="Q44" s="155"/>
    </row>
    <row r="45" spans="1:19" x14ac:dyDescent="0.25">
      <c r="A45" s="81" t="s">
        <v>531</v>
      </c>
      <c r="B45" s="16" t="s">
        <v>532</v>
      </c>
      <c r="C45" s="87" t="s">
        <v>118</v>
      </c>
      <c r="D45" s="103" t="s">
        <v>394</v>
      </c>
      <c r="E45" s="101" t="s">
        <v>391</v>
      </c>
      <c r="F45" s="87" t="s">
        <v>114</v>
      </c>
      <c r="G45" s="95">
        <v>152</v>
      </c>
      <c r="H45" s="204">
        <v>534600</v>
      </c>
      <c r="I45" s="205"/>
      <c r="J45" s="212"/>
      <c r="K45" s="204">
        <v>534600</v>
      </c>
      <c r="L45" s="205"/>
      <c r="M45" s="212"/>
      <c r="N45" s="204">
        <v>534600</v>
      </c>
      <c r="O45" s="205"/>
      <c r="P45" s="212"/>
      <c r="Q45" s="155"/>
    </row>
    <row r="46" spans="1:19" x14ac:dyDescent="0.25">
      <c r="A46" s="81" t="s">
        <v>531</v>
      </c>
      <c r="B46" s="16" t="s">
        <v>532</v>
      </c>
      <c r="C46" s="87" t="s">
        <v>118</v>
      </c>
      <c r="D46" s="103" t="s">
        <v>395</v>
      </c>
      <c r="E46" s="101" t="s">
        <v>391</v>
      </c>
      <c r="F46" s="87" t="s">
        <v>114</v>
      </c>
      <c r="G46" s="95">
        <v>152</v>
      </c>
      <c r="H46" s="204">
        <v>330750</v>
      </c>
      <c r="I46" s="205"/>
      <c r="J46" s="212"/>
      <c r="K46" s="204">
        <v>330750</v>
      </c>
      <c r="L46" s="205"/>
      <c r="M46" s="212"/>
      <c r="N46" s="204">
        <v>330750</v>
      </c>
      <c r="O46" s="205"/>
      <c r="P46" s="212"/>
      <c r="Q46" s="155"/>
    </row>
    <row r="47" spans="1:19" x14ac:dyDescent="0.25">
      <c r="A47" s="81" t="s">
        <v>531</v>
      </c>
      <c r="B47" s="16" t="s">
        <v>532</v>
      </c>
      <c r="C47" s="87" t="s">
        <v>118</v>
      </c>
      <c r="D47" s="103" t="s">
        <v>396</v>
      </c>
      <c r="E47" s="101" t="s">
        <v>391</v>
      </c>
      <c r="F47" s="87" t="s">
        <v>114</v>
      </c>
      <c r="G47" s="95">
        <v>152</v>
      </c>
      <c r="H47" s="204">
        <v>1706000</v>
      </c>
      <c r="I47" s="205"/>
      <c r="J47" s="212"/>
      <c r="K47" s="204">
        <v>1706000</v>
      </c>
      <c r="L47" s="205"/>
      <c r="M47" s="212"/>
      <c r="N47" s="204">
        <v>1706000</v>
      </c>
      <c r="O47" s="205"/>
      <c r="P47" s="212"/>
      <c r="Q47" s="155"/>
    </row>
    <row r="48" spans="1:19" x14ac:dyDescent="0.25">
      <c r="A48" s="81" t="s">
        <v>531</v>
      </c>
      <c r="B48" s="16" t="s">
        <v>532</v>
      </c>
      <c r="C48" s="87" t="s">
        <v>118</v>
      </c>
      <c r="D48" s="103" t="s">
        <v>397</v>
      </c>
      <c r="E48" s="101" t="s">
        <v>391</v>
      </c>
      <c r="F48" s="87" t="s">
        <v>114</v>
      </c>
      <c r="G48" s="95">
        <v>152</v>
      </c>
      <c r="H48" s="204">
        <v>44100</v>
      </c>
      <c r="I48" s="205"/>
      <c r="J48" s="212"/>
      <c r="K48" s="204">
        <v>44100</v>
      </c>
      <c r="L48" s="205"/>
      <c r="M48" s="212"/>
      <c r="N48" s="204">
        <v>44100</v>
      </c>
      <c r="O48" s="205"/>
      <c r="P48" s="212"/>
      <c r="Q48" s="155"/>
    </row>
    <row r="49" spans="1:17" x14ac:dyDescent="0.25">
      <c r="A49" s="81" t="s">
        <v>531</v>
      </c>
      <c r="B49" s="16" t="s">
        <v>532</v>
      </c>
      <c r="C49" s="87" t="s">
        <v>118</v>
      </c>
      <c r="D49" s="103" t="s">
        <v>398</v>
      </c>
      <c r="E49" s="101" t="s">
        <v>391</v>
      </c>
      <c r="F49" s="87" t="s">
        <v>114</v>
      </c>
      <c r="G49" s="95">
        <v>152</v>
      </c>
      <c r="H49" s="157">
        <v>5000</v>
      </c>
      <c r="I49" s="157"/>
      <c r="J49" s="157"/>
      <c r="K49" s="157">
        <v>5000</v>
      </c>
      <c r="L49" s="157"/>
      <c r="M49" s="157"/>
      <c r="N49" s="157">
        <v>5000</v>
      </c>
      <c r="O49" s="157"/>
      <c r="P49" s="157"/>
      <c r="Q49" s="155"/>
    </row>
    <row r="50" spans="1:17" ht="15" hidden="1" customHeight="1" x14ac:dyDescent="0.25">
      <c r="A50" s="9" t="s">
        <v>6</v>
      </c>
      <c r="B50" s="16" t="s">
        <v>66</v>
      </c>
      <c r="C50" s="87" t="s">
        <v>114</v>
      </c>
      <c r="D50" s="86" t="s">
        <v>114</v>
      </c>
      <c r="E50" s="86" t="s">
        <v>114</v>
      </c>
      <c r="F50" s="87" t="s">
        <v>119</v>
      </c>
      <c r="G50" s="105"/>
      <c r="H50" s="177"/>
      <c r="I50" s="178"/>
      <c r="J50" s="178"/>
      <c r="K50" s="177"/>
      <c r="L50" s="178"/>
      <c r="M50" s="178"/>
      <c r="N50" s="177"/>
      <c r="O50" s="178"/>
      <c r="P50" s="178"/>
      <c r="Q50" s="155"/>
    </row>
    <row r="51" spans="1:17" ht="15" hidden="1" customHeight="1" x14ac:dyDescent="0.25">
      <c r="A51" s="80" t="s">
        <v>2</v>
      </c>
      <c r="B51" s="202" t="s">
        <v>67</v>
      </c>
      <c r="C51" s="87" t="s">
        <v>114</v>
      </c>
      <c r="D51" s="107"/>
      <c r="E51" s="98"/>
      <c r="F51" s="197"/>
      <c r="G51" s="99"/>
      <c r="H51" s="173"/>
      <c r="I51" s="174"/>
      <c r="J51" s="174"/>
      <c r="K51" s="173"/>
      <c r="L51" s="174"/>
      <c r="M51" s="208"/>
      <c r="N51" s="210"/>
      <c r="O51" s="211"/>
      <c r="P51" s="211"/>
      <c r="Q51" s="155"/>
    </row>
    <row r="52" spans="1:17" ht="15" hidden="1" customHeight="1" x14ac:dyDescent="0.25">
      <c r="A52" s="81"/>
      <c r="B52" s="203"/>
      <c r="C52" s="87"/>
      <c r="D52" s="106"/>
      <c r="E52" s="101"/>
      <c r="F52" s="198"/>
      <c r="G52" s="102"/>
      <c r="H52" s="175"/>
      <c r="I52" s="176"/>
      <c r="J52" s="176"/>
      <c r="K52" s="175"/>
      <c r="L52" s="176"/>
      <c r="M52" s="209"/>
      <c r="N52" s="175"/>
      <c r="O52" s="176"/>
      <c r="P52" s="176"/>
      <c r="Q52" s="155"/>
    </row>
    <row r="53" spans="1:17" ht="15" hidden="1" customHeight="1" x14ac:dyDescent="0.25">
      <c r="A53" s="9" t="s">
        <v>7</v>
      </c>
      <c r="B53" s="16" t="s">
        <v>68</v>
      </c>
      <c r="C53" s="87"/>
      <c r="D53" s="103"/>
      <c r="E53" s="103"/>
      <c r="F53" s="87"/>
      <c r="G53" s="112"/>
      <c r="H53" s="157"/>
      <c r="I53" s="157"/>
      <c r="J53" s="157"/>
      <c r="K53" s="157"/>
      <c r="L53" s="157"/>
      <c r="M53" s="157"/>
      <c r="N53" s="157"/>
      <c r="O53" s="157"/>
      <c r="P53" s="157"/>
      <c r="Q53" s="155"/>
    </row>
    <row r="54" spans="1:17" ht="15" hidden="1" customHeight="1" x14ac:dyDescent="0.25">
      <c r="A54" s="82" t="s">
        <v>2</v>
      </c>
      <c r="B54" s="196"/>
      <c r="C54" s="201"/>
      <c r="D54" s="108"/>
      <c r="E54" s="109"/>
      <c r="F54" s="201"/>
      <c r="G54" s="113"/>
      <c r="H54" s="210"/>
      <c r="I54" s="211"/>
      <c r="J54" s="211"/>
      <c r="K54" s="210"/>
      <c r="L54" s="211"/>
      <c r="M54" s="211"/>
      <c r="N54" s="210"/>
      <c r="O54" s="211"/>
      <c r="P54" s="211"/>
      <c r="Q54" s="155"/>
    </row>
    <row r="55" spans="1:17" ht="15" hidden="1" customHeight="1" x14ac:dyDescent="0.25">
      <c r="A55" s="82"/>
      <c r="B55" s="196"/>
      <c r="C55" s="201"/>
      <c r="D55" s="108"/>
      <c r="E55" s="109"/>
      <c r="F55" s="201"/>
      <c r="G55" s="113"/>
      <c r="H55" s="210"/>
      <c r="I55" s="211"/>
      <c r="J55" s="211"/>
      <c r="K55" s="210"/>
      <c r="L55" s="211"/>
      <c r="M55" s="211"/>
      <c r="N55" s="210"/>
      <c r="O55" s="211"/>
      <c r="P55" s="211"/>
      <c r="Q55" s="155"/>
    </row>
    <row r="56" spans="1:17" ht="15" hidden="1" customHeight="1" x14ac:dyDescent="0.25">
      <c r="A56" s="9" t="s">
        <v>46</v>
      </c>
      <c r="B56" s="16" t="s">
        <v>69</v>
      </c>
      <c r="C56" s="87"/>
      <c r="D56" s="103"/>
      <c r="E56" s="103"/>
      <c r="F56" s="87" t="s">
        <v>114</v>
      </c>
      <c r="G56" s="112"/>
      <c r="H56" s="157"/>
      <c r="I56" s="157"/>
      <c r="J56" s="157"/>
      <c r="K56" s="157"/>
      <c r="L56" s="157"/>
      <c r="M56" s="157"/>
      <c r="N56" s="157"/>
      <c r="O56" s="157"/>
      <c r="P56" s="157"/>
      <c r="Q56" s="155"/>
    </row>
    <row r="57" spans="1:17" ht="39.75" hidden="1" customHeight="1" thickBot="1" x14ac:dyDescent="0.3">
      <c r="A57" s="8" t="s">
        <v>8</v>
      </c>
      <c r="B57" s="16" t="s">
        <v>70</v>
      </c>
      <c r="C57" s="87"/>
      <c r="D57" s="103"/>
      <c r="E57" s="103"/>
      <c r="F57" s="87" t="s">
        <v>120</v>
      </c>
      <c r="G57" s="112"/>
      <c r="H57" s="157"/>
      <c r="I57" s="157"/>
      <c r="J57" s="157"/>
      <c r="K57" s="157"/>
      <c r="L57" s="157"/>
      <c r="M57" s="157"/>
      <c r="N57" s="157"/>
      <c r="O57" s="157"/>
      <c r="P57" s="157"/>
      <c r="Q57" s="155"/>
    </row>
    <row r="58" spans="1:17" ht="16.5" customHeight="1" x14ac:dyDescent="0.25">
      <c r="A58" s="81" t="s">
        <v>531</v>
      </c>
      <c r="B58" s="16" t="s">
        <v>532</v>
      </c>
      <c r="C58" s="87" t="s">
        <v>118</v>
      </c>
      <c r="D58" s="103" t="s">
        <v>562</v>
      </c>
      <c r="E58" s="101" t="s">
        <v>391</v>
      </c>
      <c r="F58" s="87" t="s">
        <v>114</v>
      </c>
      <c r="G58" s="95">
        <v>162</v>
      </c>
      <c r="H58" s="157">
        <v>5263158</v>
      </c>
      <c r="I58" s="157"/>
      <c r="J58" s="157"/>
      <c r="K58" s="157">
        <v>0</v>
      </c>
      <c r="L58" s="157"/>
      <c r="M58" s="157"/>
      <c r="N58" s="157">
        <v>0</v>
      </c>
      <c r="O58" s="157"/>
      <c r="P58" s="157"/>
      <c r="Q58" s="155"/>
    </row>
    <row r="59" spans="1:17" ht="16.5" customHeight="1" x14ac:dyDescent="0.25">
      <c r="A59" s="81" t="s">
        <v>531</v>
      </c>
      <c r="B59" s="16" t="s">
        <v>532</v>
      </c>
      <c r="C59" s="87" t="s">
        <v>118</v>
      </c>
      <c r="D59" s="103" t="s">
        <v>568</v>
      </c>
      <c r="E59" s="101" t="s">
        <v>391</v>
      </c>
      <c r="F59" s="87" t="s">
        <v>114</v>
      </c>
      <c r="G59" s="95">
        <v>152</v>
      </c>
      <c r="H59" s="157">
        <v>40000</v>
      </c>
      <c r="I59" s="157"/>
      <c r="J59" s="157"/>
      <c r="K59" s="157">
        <v>0</v>
      </c>
      <c r="L59" s="157"/>
      <c r="M59" s="157"/>
      <c r="N59" s="157">
        <v>0</v>
      </c>
      <c r="O59" s="157"/>
      <c r="P59" s="157"/>
      <c r="Q59" s="155"/>
    </row>
    <row r="60" spans="1:17" ht="16.5" customHeight="1" thickBot="1" x14ac:dyDescent="0.3">
      <c r="A60" s="81" t="s">
        <v>531</v>
      </c>
      <c r="B60" s="16" t="s">
        <v>532</v>
      </c>
      <c r="C60" s="87" t="s">
        <v>118</v>
      </c>
      <c r="D60" s="103" t="s">
        <v>562</v>
      </c>
      <c r="E60" s="101" t="s">
        <v>391</v>
      </c>
      <c r="F60" s="87" t="s">
        <v>114</v>
      </c>
      <c r="G60" s="95">
        <v>152</v>
      </c>
      <c r="H60" s="157">
        <f>645800+71700</f>
        <v>717500</v>
      </c>
      <c r="I60" s="157"/>
      <c r="J60" s="157"/>
      <c r="K60" s="157">
        <v>0</v>
      </c>
      <c r="L60" s="157"/>
      <c r="M60" s="157"/>
      <c r="N60" s="157">
        <v>0</v>
      </c>
      <c r="O60" s="157"/>
      <c r="P60" s="157"/>
      <c r="Q60" s="156"/>
    </row>
    <row r="61" spans="1:17" x14ac:dyDescent="0.25">
      <c r="A61" s="10" t="s">
        <v>9</v>
      </c>
      <c r="B61" s="18" t="s">
        <v>71</v>
      </c>
      <c r="C61" s="87" t="s">
        <v>114</v>
      </c>
      <c r="D61" s="86" t="s">
        <v>114</v>
      </c>
      <c r="E61" s="86" t="s">
        <v>114</v>
      </c>
      <c r="F61" s="88" t="s">
        <v>114</v>
      </c>
      <c r="G61" s="112"/>
      <c r="H61" s="194">
        <f>H62+H70+H87+H102+H80</f>
        <v>81038037.959999993</v>
      </c>
      <c r="I61" s="194"/>
      <c r="J61" s="194"/>
      <c r="K61" s="194">
        <f t="shared" ref="K61" si="8">K62+K70+K87+K102+K80</f>
        <v>73046473.439999998</v>
      </c>
      <c r="L61" s="194"/>
      <c r="M61" s="194"/>
      <c r="N61" s="194">
        <f t="shared" ref="N61" si="9">N62+N70+N87+N102+N80</f>
        <v>73046473.439999998</v>
      </c>
      <c r="O61" s="194"/>
      <c r="P61" s="194"/>
      <c r="Q61" s="17" t="s">
        <v>114</v>
      </c>
    </row>
    <row r="62" spans="1:17" ht="24" customHeight="1" x14ac:dyDescent="0.25">
      <c r="A62" s="11" t="s">
        <v>10</v>
      </c>
      <c r="B62" s="16" t="s">
        <v>72</v>
      </c>
      <c r="C62" s="87" t="s">
        <v>114</v>
      </c>
      <c r="D62" s="87" t="s">
        <v>114</v>
      </c>
      <c r="E62" s="87" t="s">
        <v>114</v>
      </c>
      <c r="F62" s="87" t="s">
        <v>114</v>
      </c>
      <c r="G62" s="112"/>
      <c r="H62" s="194">
        <f>H63+H64+H65+H66+H67</f>
        <v>36498881.859999999</v>
      </c>
      <c r="I62" s="194"/>
      <c r="J62" s="194"/>
      <c r="K62" s="194">
        <f t="shared" ref="K62" si="10">K63+K64+K65+K66+K67</f>
        <v>36499451.859999999</v>
      </c>
      <c r="L62" s="194"/>
      <c r="M62" s="194"/>
      <c r="N62" s="194">
        <f t="shared" ref="N62" si="11">N63+N64+N65+N66+N67</f>
        <v>36499451.859999999</v>
      </c>
      <c r="O62" s="194"/>
      <c r="P62" s="194"/>
      <c r="Q62" s="17" t="s">
        <v>114</v>
      </c>
    </row>
    <row r="63" spans="1:17" ht="27.75" customHeight="1" x14ac:dyDescent="0.25">
      <c r="A63" s="8" t="s">
        <v>11</v>
      </c>
      <c r="B63" s="16" t="s">
        <v>73</v>
      </c>
      <c r="C63" s="87" t="s">
        <v>114</v>
      </c>
      <c r="D63" s="103" t="s">
        <v>387</v>
      </c>
      <c r="E63" s="103" t="s">
        <v>400</v>
      </c>
      <c r="F63" s="87" t="s">
        <v>121</v>
      </c>
      <c r="G63" s="103" t="s">
        <v>401</v>
      </c>
      <c r="H63" s="157">
        <f>25708080-450</f>
        <v>25707630</v>
      </c>
      <c r="I63" s="157"/>
      <c r="J63" s="157"/>
      <c r="K63" s="157">
        <v>25708080</v>
      </c>
      <c r="L63" s="157"/>
      <c r="M63" s="157"/>
      <c r="N63" s="157">
        <v>25708080</v>
      </c>
      <c r="O63" s="157"/>
      <c r="P63" s="157"/>
      <c r="Q63" s="17" t="s">
        <v>114</v>
      </c>
    </row>
    <row r="64" spans="1:17" ht="14.25" customHeight="1" x14ac:dyDescent="0.25">
      <c r="A64" s="8" t="s">
        <v>399</v>
      </c>
      <c r="B64" s="16" t="s">
        <v>73</v>
      </c>
      <c r="C64" s="87" t="s">
        <v>114</v>
      </c>
      <c r="D64" s="103" t="s">
        <v>390</v>
      </c>
      <c r="E64" s="103" t="s">
        <v>400</v>
      </c>
      <c r="F64" s="87" t="s">
        <v>121</v>
      </c>
      <c r="G64" s="103" t="s">
        <v>401</v>
      </c>
      <c r="H64" s="157">
        <f>9281080-120</f>
        <v>9280960</v>
      </c>
      <c r="I64" s="157"/>
      <c r="J64" s="157"/>
      <c r="K64" s="157">
        <v>9281080</v>
      </c>
      <c r="L64" s="157"/>
      <c r="M64" s="157"/>
      <c r="N64" s="157">
        <v>9281080</v>
      </c>
      <c r="O64" s="157"/>
      <c r="P64" s="157"/>
      <c r="Q64" s="17" t="s">
        <v>114</v>
      </c>
    </row>
    <row r="65" spans="1:17" ht="14.25" customHeight="1" x14ac:dyDescent="0.25">
      <c r="A65" s="8" t="s">
        <v>399</v>
      </c>
      <c r="B65" s="16" t="s">
        <v>73</v>
      </c>
      <c r="C65" s="87" t="s">
        <v>114</v>
      </c>
      <c r="D65" s="103" t="s">
        <v>396</v>
      </c>
      <c r="E65" s="103" t="s">
        <v>391</v>
      </c>
      <c r="F65" s="87" t="s">
        <v>121</v>
      </c>
      <c r="G65" s="103" t="s">
        <v>401</v>
      </c>
      <c r="H65" s="157">
        <v>1310291.8600000001</v>
      </c>
      <c r="I65" s="157"/>
      <c r="J65" s="157"/>
      <c r="K65" s="157">
        <v>1310291.8600000001</v>
      </c>
      <c r="L65" s="157"/>
      <c r="M65" s="157"/>
      <c r="N65" s="157">
        <v>1310291.8600000001</v>
      </c>
      <c r="O65" s="157"/>
      <c r="P65" s="157"/>
      <c r="Q65" s="17" t="s">
        <v>114</v>
      </c>
    </row>
    <row r="66" spans="1:17" ht="14.25" customHeight="1" x14ac:dyDescent="0.25">
      <c r="A66" s="8" t="s">
        <v>407</v>
      </c>
      <c r="B66" s="16" t="s">
        <v>73</v>
      </c>
      <c r="C66" s="87" t="s">
        <v>114</v>
      </c>
      <c r="D66" s="103" t="s">
        <v>387</v>
      </c>
      <c r="E66" s="103" t="s">
        <v>400</v>
      </c>
      <c r="F66" s="87" t="s">
        <v>121</v>
      </c>
      <c r="G66" s="103" t="s">
        <v>408</v>
      </c>
      <c r="H66" s="157">
        <v>130000</v>
      </c>
      <c r="I66" s="157"/>
      <c r="J66" s="157"/>
      <c r="K66" s="157">
        <v>130000</v>
      </c>
      <c r="L66" s="157"/>
      <c r="M66" s="157"/>
      <c r="N66" s="157">
        <v>130000</v>
      </c>
      <c r="O66" s="157"/>
      <c r="P66" s="157"/>
      <c r="Q66" s="17" t="s">
        <v>114</v>
      </c>
    </row>
    <row r="67" spans="1:17" ht="14.25" customHeight="1" x14ac:dyDescent="0.25">
      <c r="A67" s="8" t="s">
        <v>407</v>
      </c>
      <c r="B67" s="16" t="s">
        <v>73</v>
      </c>
      <c r="C67" s="87" t="s">
        <v>114</v>
      </c>
      <c r="D67" s="103" t="s">
        <v>390</v>
      </c>
      <c r="E67" s="103" t="s">
        <v>400</v>
      </c>
      <c r="F67" s="87" t="s">
        <v>121</v>
      </c>
      <c r="G67" s="103" t="s">
        <v>408</v>
      </c>
      <c r="H67" s="157">
        <v>70000</v>
      </c>
      <c r="I67" s="157"/>
      <c r="J67" s="157"/>
      <c r="K67" s="157">
        <v>70000</v>
      </c>
      <c r="L67" s="157"/>
      <c r="M67" s="157"/>
      <c r="N67" s="157">
        <v>70000</v>
      </c>
      <c r="O67" s="157"/>
      <c r="P67" s="157"/>
      <c r="Q67" s="17" t="s">
        <v>114</v>
      </c>
    </row>
    <row r="68" spans="1:17" ht="15" hidden="1" customHeight="1" x14ac:dyDescent="0.25">
      <c r="A68" s="8" t="s">
        <v>12</v>
      </c>
      <c r="B68" s="16" t="s">
        <v>74</v>
      </c>
      <c r="C68" s="87"/>
      <c r="D68" s="103"/>
      <c r="E68" s="103"/>
      <c r="F68" s="87" t="s">
        <v>122</v>
      </c>
      <c r="G68" s="103"/>
      <c r="H68" s="157"/>
      <c r="I68" s="157"/>
      <c r="J68" s="157"/>
      <c r="K68" s="157"/>
      <c r="L68" s="157"/>
      <c r="M68" s="157"/>
      <c r="N68" s="157"/>
      <c r="O68" s="157"/>
      <c r="P68" s="157"/>
      <c r="Q68" s="17" t="s">
        <v>114</v>
      </c>
    </row>
    <row r="69" spans="1:17" ht="26.25" hidden="1" customHeight="1" x14ac:dyDescent="0.25">
      <c r="A69" s="8" t="s">
        <v>13</v>
      </c>
      <c r="B69" s="16" t="s">
        <v>75</v>
      </c>
      <c r="C69" s="87"/>
      <c r="D69" s="103"/>
      <c r="E69" s="103"/>
      <c r="F69" s="87" t="s">
        <v>123</v>
      </c>
      <c r="G69" s="103"/>
      <c r="H69" s="157"/>
      <c r="I69" s="157"/>
      <c r="J69" s="157"/>
      <c r="K69" s="157"/>
      <c r="L69" s="157"/>
      <c r="M69" s="157"/>
      <c r="N69" s="157"/>
      <c r="O69" s="157"/>
      <c r="P69" s="157"/>
      <c r="Q69" s="17" t="s">
        <v>114</v>
      </c>
    </row>
    <row r="70" spans="1:17" ht="27" customHeight="1" x14ac:dyDescent="0.25">
      <c r="A70" s="8" t="s">
        <v>14</v>
      </c>
      <c r="B70" s="16" t="s">
        <v>76</v>
      </c>
      <c r="C70" s="87" t="s">
        <v>114</v>
      </c>
      <c r="D70" s="87" t="s">
        <v>114</v>
      </c>
      <c r="E70" s="87" t="s">
        <v>114</v>
      </c>
      <c r="F70" s="87" t="s">
        <v>124</v>
      </c>
      <c r="G70" s="103" t="s">
        <v>114</v>
      </c>
      <c r="H70" s="194">
        <f>H71+H72+H73</f>
        <v>10944028.140000001</v>
      </c>
      <c r="I70" s="194"/>
      <c r="J70" s="194"/>
      <c r="K70" s="194">
        <f t="shared" ref="K70" si="12">K71+K72+K73</f>
        <v>10944208.140000001</v>
      </c>
      <c r="L70" s="194"/>
      <c r="M70" s="194"/>
      <c r="N70" s="194">
        <f t="shared" ref="N70" si="13">N71+N72+N73</f>
        <v>10944208.140000001</v>
      </c>
      <c r="O70" s="194"/>
      <c r="P70" s="194"/>
      <c r="Q70" s="17" t="s">
        <v>114</v>
      </c>
    </row>
    <row r="71" spans="1:17" ht="26.25" customHeight="1" x14ac:dyDescent="0.25">
      <c r="A71" s="12" t="s">
        <v>15</v>
      </c>
      <c r="B71" s="16" t="s">
        <v>77</v>
      </c>
      <c r="C71" s="87" t="s">
        <v>114</v>
      </c>
      <c r="D71" s="103" t="s">
        <v>387</v>
      </c>
      <c r="E71" s="103" t="s">
        <v>405</v>
      </c>
      <c r="F71" s="87" t="s">
        <v>124</v>
      </c>
      <c r="G71" s="103" t="s">
        <v>406</v>
      </c>
      <c r="H71" s="157">
        <f>7751990-150</f>
        <v>7751840</v>
      </c>
      <c r="I71" s="157"/>
      <c r="J71" s="157"/>
      <c r="K71" s="157">
        <v>7751990</v>
      </c>
      <c r="L71" s="157"/>
      <c r="M71" s="157"/>
      <c r="N71" s="157">
        <v>7751990</v>
      </c>
      <c r="O71" s="157"/>
      <c r="P71" s="157"/>
      <c r="Q71" s="17" t="s">
        <v>114</v>
      </c>
    </row>
    <row r="72" spans="1:17" ht="15.75" customHeight="1" x14ac:dyDescent="0.25">
      <c r="A72" s="12" t="s">
        <v>402</v>
      </c>
      <c r="B72" s="16" t="s">
        <v>77</v>
      </c>
      <c r="C72" s="87" t="s">
        <v>114</v>
      </c>
      <c r="D72" s="103" t="s">
        <v>390</v>
      </c>
      <c r="E72" s="103" t="s">
        <v>405</v>
      </c>
      <c r="F72" s="87" t="s">
        <v>124</v>
      </c>
      <c r="G72" s="103" t="s">
        <v>406</v>
      </c>
      <c r="H72" s="157">
        <f>2796510-30</f>
        <v>2796480</v>
      </c>
      <c r="I72" s="157"/>
      <c r="J72" s="157"/>
      <c r="K72" s="157">
        <v>2796510</v>
      </c>
      <c r="L72" s="157"/>
      <c r="M72" s="157"/>
      <c r="N72" s="157">
        <v>2796510</v>
      </c>
      <c r="O72" s="157"/>
      <c r="P72" s="157"/>
      <c r="Q72" s="17" t="s">
        <v>114</v>
      </c>
    </row>
    <row r="73" spans="1:17" ht="15.75" customHeight="1" x14ac:dyDescent="0.25">
      <c r="A73" s="12" t="s">
        <v>402</v>
      </c>
      <c r="B73" s="16" t="s">
        <v>77</v>
      </c>
      <c r="C73" s="87" t="s">
        <v>114</v>
      </c>
      <c r="D73" s="103" t="s">
        <v>404</v>
      </c>
      <c r="E73" s="103" t="s">
        <v>391</v>
      </c>
      <c r="F73" s="87" t="s">
        <v>124</v>
      </c>
      <c r="G73" s="103" t="s">
        <v>406</v>
      </c>
      <c r="H73" s="157">
        <v>395708.14</v>
      </c>
      <c r="I73" s="157"/>
      <c r="J73" s="157"/>
      <c r="K73" s="157">
        <v>395708.14</v>
      </c>
      <c r="L73" s="157"/>
      <c r="M73" s="157"/>
      <c r="N73" s="157">
        <v>395708.14</v>
      </c>
      <c r="O73" s="157"/>
      <c r="P73" s="157"/>
      <c r="Q73" s="17" t="s">
        <v>114</v>
      </c>
    </row>
    <row r="74" spans="1:17" ht="15" hidden="1" customHeight="1" x14ac:dyDescent="0.25">
      <c r="A74" s="83" t="s">
        <v>16</v>
      </c>
      <c r="B74" s="20" t="s">
        <v>403</v>
      </c>
      <c r="C74" s="90"/>
      <c r="D74" s="108"/>
      <c r="E74" s="109"/>
      <c r="F74" s="90" t="s">
        <v>124</v>
      </c>
      <c r="G74" s="109"/>
      <c r="H74" s="210"/>
      <c r="I74" s="211"/>
      <c r="J74" s="211"/>
      <c r="K74" s="210"/>
      <c r="L74" s="211"/>
      <c r="M74" s="211"/>
      <c r="N74" s="210"/>
      <c r="O74" s="211"/>
      <c r="P74" s="211"/>
      <c r="Q74" s="21" t="s">
        <v>114</v>
      </c>
    </row>
    <row r="75" spans="1:17" ht="15" hidden="1" customHeight="1" x14ac:dyDescent="0.25">
      <c r="A75" s="8" t="s">
        <v>17</v>
      </c>
      <c r="B75" s="16" t="s">
        <v>78</v>
      </c>
      <c r="C75" s="87"/>
      <c r="D75" s="103"/>
      <c r="E75" s="103"/>
      <c r="F75" s="87" t="s">
        <v>125</v>
      </c>
      <c r="G75" s="103"/>
      <c r="H75" s="157"/>
      <c r="I75" s="157"/>
      <c r="J75" s="157"/>
      <c r="K75" s="157"/>
      <c r="L75" s="157"/>
      <c r="M75" s="157"/>
      <c r="N75" s="157"/>
      <c r="O75" s="157"/>
      <c r="P75" s="157"/>
      <c r="Q75" s="17" t="s">
        <v>114</v>
      </c>
    </row>
    <row r="76" spans="1:17" ht="15" hidden="1" customHeight="1" x14ac:dyDescent="0.25">
      <c r="A76" s="8" t="s">
        <v>18</v>
      </c>
      <c r="B76" s="16" t="s">
        <v>79</v>
      </c>
      <c r="C76" s="87"/>
      <c r="D76" s="103"/>
      <c r="E76" s="103"/>
      <c r="F76" s="87" t="s">
        <v>126</v>
      </c>
      <c r="G76" s="103"/>
      <c r="H76" s="157"/>
      <c r="I76" s="157"/>
      <c r="J76" s="157"/>
      <c r="K76" s="157"/>
      <c r="L76" s="157"/>
      <c r="M76" s="157"/>
      <c r="N76" s="157"/>
      <c r="O76" s="157"/>
      <c r="P76" s="157"/>
      <c r="Q76" s="17" t="s">
        <v>114</v>
      </c>
    </row>
    <row r="77" spans="1:17" ht="26.25" hidden="1" customHeight="1" x14ac:dyDescent="0.25">
      <c r="A77" s="8" t="s">
        <v>19</v>
      </c>
      <c r="B77" s="16" t="s">
        <v>80</v>
      </c>
      <c r="C77" s="87"/>
      <c r="D77" s="103"/>
      <c r="E77" s="103"/>
      <c r="F77" s="87" t="s">
        <v>127</v>
      </c>
      <c r="G77" s="103"/>
      <c r="H77" s="157"/>
      <c r="I77" s="157"/>
      <c r="J77" s="157"/>
      <c r="K77" s="157"/>
      <c r="L77" s="157"/>
      <c r="M77" s="157"/>
      <c r="N77" s="157"/>
      <c r="O77" s="157"/>
      <c r="P77" s="157"/>
      <c r="Q77" s="17" t="s">
        <v>114</v>
      </c>
    </row>
    <row r="78" spans="1:17" ht="15" hidden="1" customHeight="1" x14ac:dyDescent="0.25">
      <c r="A78" s="12" t="s">
        <v>20</v>
      </c>
      <c r="B78" s="16" t="s">
        <v>81</v>
      </c>
      <c r="C78" s="87"/>
      <c r="D78" s="103"/>
      <c r="E78" s="103"/>
      <c r="F78" s="87" t="s">
        <v>127</v>
      </c>
      <c r="G78" s="103"/>
      <c r="H78" s="157"/>
      <c r="I78" s="157"/>
      <c r="J78" s="157"/>
      <c r="K78" s="157"/>
      <c r="L78" s="157"/>
      <c r="M78" s="157"/>
      <c r="N78" s="157"/>
      <c r="O78" s="157"/>
      <c r="P78" s="157"/>
      <c r="Q78" s="17" t="s">
        <v>114</v>
      </c>
    </row>
    <row r="79" spans="1:17" ht="15" hidden="1" customHeight="1" x14ac:dyDescent="0.25">
      <c r="A79" s="12" t="s">
        <v>21</v>
      </c>
      <c r="B79" s="16" t="s">
        <v>82</v>
      </c>
      <c r="C79" s="87"/>
      <c r="D79" s="103"/>
      <c r="E79" s="103"/>
      <c r="F79" s="87" t="s">
        <v>127</v>
      </c>
      <c r="G79" s="103"/>
      <c r="H79" s="157"/>
      <c r="I79" s="157"/>
      <c r="J79" s="157"/>
      <c r="K79" s="157"/>
      <c r="L79" s="157"/>
      <c r="M79" s="157"/>
      <c r="N79" s="157"/>
      <c r="O79" s="157"/>
      <c r="P79" s="157"/>
      <c r="Q79" s="17" t="s">
        <v>114</v>
      </c>
    </row>
    <row r="80" spans="1:17" ht="15" customHeight="1" x14ac:dyDescent="0.25">
      <c r="A80" s="9" t="s">
        <v>22</v>
      </c>
      <c r="B80" s="16" t="s">
        <v>83</v>
      </c>
      <c r="C80" s="87" t="s">
        <v>114</v>
      </c>
      <c r="D80" s="103" t="s">
        <v>114</v>
      </c>
      <c r="E80" s="103" t="s">
        <v>114</v>
      </c>
      <c r="F80" s="87" t="s">
        <v>128</v>
      </c>
      <c r="G80" s="103" t="s">
        <v>114</v>
      </c>
      <c r="H80" s="194">
        <f>H84</f>
        <v>5000</v>
      </c>
      <c r="I80" s="194"/>
      <c r="J80" s="194"/>
      <c r="K80" s="194">
        <f t="shared" ref="K80" si="14">K84</f>
        <v>5000</v>
      </c>
      <c r="L80" s="194"/>
      <c r="M80" s="194"/>
      <c r="N80" s="194">
        <f t="shared" ref="N80" si="15">N84</f>
        <v>5000</v>
      </c>
      <c r="O80" s="194"/>
      <c r="P80" s="194"/>
      <c r="Q80" s="17" t="s">
        <v>114</v>
      </c>
    </row>
    <row r="81" spans="1:17" ht="24.75" hidden="1" customHeight="1" x14ac:dyDescent="0.25">
      <c r="A81" s="8" t="s">
        <v>23</v>
      </c>
      <c r="B81" s="16" t="s">
        <v>84</v>
      </c>
      <c r="C81" s="87"/>
      <c r="D81" s="103"/>
      <c r="E81" s="103"/>
      <c r="F81" s="87" t="s">
        <v>129</v>
      </c>
      <c r="G81" s="103"/>
      <c r="H81" s="157"/>
      <c r="I81" s="157"/>
      <c r="J81" s="157"/>
      <c r="K81" s="157"/>
      <c r="L81" s="157"/>
      <c r="M81" s="157"/>
      <c r="N81" s="157"/>
      <c r="O81" s="157"/>
      <c r="P81" s="157"/>
      <c r="Q81" s="17" t="s">
        <v>114</v>
      </c>
    </row>
    <row r="82" spans="1:17" ht="15" hidden="1" customHeight="1" x14ac:dyDescent="0.25">
      <c r="A82" s="12" t="s">
        <v>24</v>
      </c>
      <c r="B82" s="16" t="s">
        <v>85</v>
      </c>
      <c r="C82" s="87"/>
      <c r="D82" s="103"/>
      <c r="E82" s="103"/>
      <c r="F82" s="87" t="s">
        <v>130</v>
      </c>
      <c r="G82" s="103"/>
      <c r="H82" s="157"/>
      <c r="I82" s="157"/>
      <c r="J82" s="157"/>
      <c r="K82" s="157"/>
      <c r="L82" s="157"/>
      <c r="M82" s="157"/>
      <c r="N82" s="157"/>
      <c r="O82" s="157"/>
      <c r="P82" s="157"/>
      <c r="Q82" s="17" t="s">
        <v>114</v>
      </c>
    </row>
    <row r="83" spans="1:17" hidden="1" x14ac:dyDescent="0.25">
      <c r="A83" s="12"/>
      <c r="B83" s="16"/>
      <c r="C83" s="87"/>
      <c r="D83" s="103"/>
      <c r="E83" s="103"/>
      <c r="F83" s="87"/>
      <c r="G83" s="103"/>
      <c r="H83" s="157"/>
      <c r="I83" s="157"/>
      <c r="J83" s="157"/>
      <c r="K83" s="157"/>
      <c r="L83" s="157"/>
      <c r="M83" s="157"/>
      <c r="N83" s="157"/>
      <c r="O83" s="157"/>
      <c r="P83" s="157"/>
      <c r="Q83" s="17"/>
    </row>
    <row r="84" spans="1:17" ht="26.25" customHeight="1" x14ac:dyDescent="0.25">
      <c r="A84" s="8" t="s">
        <v>561</v>
      </c>
      <c r="B84" s="16" t="s">
        <v>86</v>
      </c>
      <c r="C84" s="87" t="s">
        <v>114</v>
      </c>
      <c r="D84" s="103" t="s">
        <v>398</v>
      </c>
      <c r="E84" s="103" t="s">
        <v>391</v>
      </c>
      <c r="F84" s="87" t="s">
        <v>131</v>
      </c>
      <c r="G84" s="103" t="s">
        <v>452</v>
      </c>
      <c r="H84" s="157">
        <v>5000</v>
      </c>
      <c r="I84" s="157"/>
      <c r="J84" s="157"/>
      <c r="K84" s="157">
        <v>5000</v>
      </c>
      <c r="L84" s="157"/>
      <c r="M84" s="157"/>
      <c r="N84" s="157">
        <v>5000</v>
      </c>
      <c r="O84" s="157"/>
      <c r="P84" s="157"/>
      <c r="Q84" s="17" t="s">
        <v>114</v>
      </c>
    </row>
    <row r="85" spans="1:17" ht="6" hidden="1" customHeight="1" x14ac:dyDescent="0.25">
      <c r="A85" s="8" t="s">
        <v>25</v>
      </c>
      <c r="B85" s="16" t="s">
        <v>87</v>
      </c>
      <c r="C85" s="87"/>
      <c r="D85" s="103"/>
      <c r="E85" s="103"/>
      <c r="F85" s="87" t="s">
        <v>132</v>
      </c>
      <c r="G85" s="103"/>
      <c r="H85" s="157"/>
      <c r="I85" s="157"/>
      <c r="J85" s="157"/>
      <c r="K85" s="157"/>
      <c r="L85" s="157"/>
      <c r="M85" s="157"/>
      <c r="N85" s="157"/>
      <c r="O85" s="157"/>
      <c r="P85" s="157"/>
      <c r="Q85" s="17" t="s">
        <v>114</v>
      </c>
    </row>
    <row r="86" spans="1:17" ht="7.5" hidden="1" customHeight="1" x14ac:dyDescent="0.25">
      <c r="A86" s="8" t="s">
        <v>26</v>
      </c>
      <c r="B86" s="16" t="s">
        <v>88</v>
      </c>
      <c r="C86" s="87"/>
      <c r="D86" s="103"/>
      <c r="E86" s="103"/>
      <c r="F86" s="87" t="s">
        <v>133</v>
      </c>
      <c r="G86" s="103"/>
      <c r="H86" s="157"/>
      <c r="I86" s="157"/>
      <c r="J86" s="157"/>
      <c r="K86" s="157"/>
      <c r="L86" s="157"/>
      <c r="M86" s="157"/>
      <c r="N86" s="157"/>
      <c r="O86" s="157"/>
      <c r="P86" s="157"/>
      <c r="Q86" s="17" t="s">
        <v>114</v>
      </c>
    </row>
    <row r="87" spans="1:17" ht="15" customHeight="1" x14ac:dyDescent="0.25">
      <c r="A87" s="9" t="s">
        <v>27</v>
      </c>
      <c r="B87" s="16" t="s">
        <v>89</v>
      </c>
      <c r="C87" s="87" t="s">
        <v>114</v>
      </c>
      <c r="D87" s="103" t="s">
        <v>114</v>
      </c>
      <c r="E87" s="103" t="s">
        <v>114</v>
      </c>
      <c r="F87" s="87" t="s">
        <v>134</v>
      </c>
      <c r="G87" s="103" t="s">
        <v>114</v>
      </c>
      <c r="H87" s="194">
        <f>H88+H90+H91</f>
        <v>8694180</v>
      </c>
      <c r="I87" s="194"/>
      <c r="J87" s="194"/>
      <c r="K87" s="194">
        <f t="shared" ref="K87" si="16">K88</f>
        <v>8693430</v>
      </c>
      <c r="L87" s="194"/>
      <c r="M87" s="194"/>
      <c r="N87" s="194">
        <f t="shared" ref="N87" si="17">N88</f>
        <v>8693430</v>
      </c>
      <c r="O87" s="194"/>
      <c r="P87" s="194"/>
      <c r="Q87" s="17" t="s">
        <v>114</v>
      </c>
    </row>
    <row r="88" spans="1:17" ht="15" customHeight="1" x14ac:dyDescent="0.25">
      <c r="A88" s="8" t="s">
        <v>28</v>
      </c>
      <c r="B88" s="16" t="s">
        <v>90</v>
      </c>
      <c r="C88" s="87" t="s">
        <v>114</v>
      </c>
      <c r="D88" s="103" t="s">
        <v>388</v>
      </c>
      <c r="E88" s="103" t="s">
        <v>409</v>
      </c>
      <c r="F88" s="87" t="s">
        <v>135</v>
      </c>
      <c r="G88" s="103" t="s">
        <v>410</v>
      </c>
      <c r="H88" s="157">
        <v>8693430</v>
      </c>
      <c r="I88" s="157"/>
      <c r="J88" s="157"/>
      <c r="K88" s="157">
        <v>8693430</v>
      </c>
      <c r="L88" s="157"/>
      <c r="M88" s="157"/>
      <c r="N88" s="157">
        <v>8693430</v>
      </c>
      <c r="O88" s="157"/>
      <c r="P88" s="157"/>
      <c r="Q88" s="17" t="s">
        <v>114</v>
      </c>
    </row>
    <row r="89" spans="1:17" ht="25.5" hidden="1" customHeight="1" x14ac:dyDescent="0.25">
      <c r="A89" s="8" t="s">
        <v>29</v>
      </c>
      <c r="B89" s="16" t="s">
        <v>91</v>
      </c>
      <c r="C89" s="87"/>
      <c r="D89" s="103"/>
      <c r="E89" s="103"/>
      <c r="F89" s="87" t="s">
        <v>136</v>
      </c>
      <c r="G89" s="103"/>
      <c r="H89" s="157"/>
      <c r="I89" s="157"/>
      <c r="J89" s="157"/>
      <c r="K89" s="157"/>
      <c r="L89" s="157"/>
      <c r="M89" s="157"/>
      <c r="N89" s="157"/>
      <c r="O89" s="157"/>
      <c r="P89" s="157"/>
      <c r="Q89" s="17" t="s">
        <v>114</v>
      </c>
    </row>
    <row r="90" spans="1:17" ht="15" customHeight="1" x14ac:dyDescent="0.25">
      <c r="A90" s="8" t="s">
        <v>525</v>
      </c>
      <c r="B90" s="16" t="s">
        <v>92</v>
      </c>
      <c r="C90" s="87" t="s">
        <v>114</v>
      </c>
      <c r="D90" s="103" t="s">
        <v>387</v>
      </c>
      <c r="E90" s="103" t="s">
        <v>400</v>
      </c>
      <c r="F90" s="87" t="s">
        <v>137</v>
      </c>
      <c r="G90" s="103" t="s">
        <v>452</v>
      </c>
      <c r="H90" s="157">
        <v>600</v>
      </c>
      <c r="I90" s="157"/>
      <c r="J90" s="157"/>
      <c r="K90" s="157">
        <v>0</v>
      </c>
      <c r="L90" s="157"/>
      <c r="M90" s="157"/>
      <c r="N90" s="157">
        <v>0</v>
      </c>
      <c r="O90" s="157"/>
      <c r="P90" s="157"/>
      <c r="Q90" s="17" t="s">
        <v>114</v>
      </c>
    </row>
    <row r="91" spans="1:17" ht="15" customHeight="1" x14ac:dyDescent="0.25">
      <c r="A91" s="8" t="s">
        <v>525</v>
      </c>
      <c r="B91" s="16" t="s">
        <v>92</v>
      </c>
      <c r="C91" s="87" t="s">
        <v>114</v>
      </c>
      <c r="D91" s="103" t="s">
        <v>390</v>
      </c>
      <c r="E91" s="103" t="s">
        <v>400</v>
      </c>
      <c r="F91" s="87" t="s">
        <v>137</v>
      </c>
      <c r="G91" s="103" t="s">
        <v>452</v>
      </c>
      <c r="H91" s="157">
        <v>150</v>
      </c>
      <c r="I91" s="157"/>
      <c r="J91" s="157"/>
      <c r="K91" s="157">
        <v>0</v>
      </c>
      <c r="L91" s="157"/>
      <c r="M91" s="157"/>
      <c r="N91" s="157">
        <v>0</v>
      </c>
      <c r="O91" s="157"/>
      <c r="P91" s="157"/>
      <c r="Q91" s="17" t="s">
        <v>114</v>
      </c>
    </row>
    <row r="92" spans="1:17" ht="15" hidden="1" customHeight="1" x14ac:dyDescent="0.25">
      <c r="A92" s="9" t="s">
        <v>30</v>
      </c>
      <c r="B92" s="16" t="s">
        <v>93</v>
      </c>
      <c r="C92" s="87"/>
      <c r="D92" s="103"/>
      <c r="E92" s="103"/>
      <c r="F92" s="87" t="s">
        <v>114</v>
      </c>
      <c r="G92" s="103"/>
      <c r="H92" s="157"/>
      <c r="I92" s="157"/>
      <c r="J92" s="157"/>
      <c r="K92" s="157"/>
      <c r="L92" s="157"/>
      <c r="M92" s="157"/>
      <c r="N92" s="157"/>
      <c r="O92" s="157"/>
      <c r="P92" s="157"/>
      <c r="Q92" s="17" t="s">
        <v>114</v>
      </c>
    </row>
    <row r="93" spans="1:17" ht="15" hidden="1" customHeight="1" x14ac:dyDescent="0.25">
      <c r="A93" s="8" t="s">
        <v>31</v>
      </c>
      <c r="B93" s="16" t="s">
        <v>94</v>
      </c>
      <c r="C93" s="87"/>
      <c r="D93" s="103"/>
      <c r="E93" s="103"/>
      <c r="F93" s="87" t="s">
        <v>138</v>
      </c>
      <c r="G93" s="103"/>
      <c r="H93" s="157"/>
      <c r="I93" s="157"/>
      <c r="J93" s="157"/>
      <c r="K93" s="157"/>
      <c r="L93" s="157"/>
      <c r="M93" s="157"/>
      <c r="N93" s="157"/>
      <c r="O93" s="157"/>
      <c r="P93" s="157"/>
      <c r="Q93" s="17" t="s">
        <v>114</v>
      </c>
    </row>
    <row r="94" spans="1:17" ht="15" hidden="1" customHeight="1" x14ac:dyDescent="0.25">
      <c r="A94" s="8" t="s">
        <v>32</v>
      </c>
      <c r="B94" s="16" t="s">
        <v>95</v>
      </c>
      <c r="C94" s="87"/>
      <c r="D94" s="103"/>
      <c r="E94" s="103"/>
      <c r="F94" s="87" t="s">
        <v>139</v>
      </c>
      <c r="G94" s="103"/>
      <c r="H94" s="157"/>
      <c r="I94" s="157"/>
      <c r="J94" s="157"/>
      <c r="K94" s="157"/>
      <c r="L94" s="157"/>
      <c r="M94" s="157"/>
      <c r="N94" s="157"/>
      <c r="O94" s="157"/>
      <c r="P94" s="157"/>
      <c r="Q94" s="17" t="s">
        <v>114</v>
      </c>
    </row>
    <row r="95" spans="1:17" ht="25.5" hidden="1" customHeight="1" x14ac:dyDescent="0.25">
      <c r="A95" s="8" t="s">
        <v>33</v>
      </c>
      <c r="B95" s="16" t="s">
        <v>96</v>
      </c>
      <c r="C95" s="87"/>
      <c r="D95" s="103"/>
      <c r="E95" s="103"/>
      <c r="F95" s="87" t="s">
        <v>140</v>
      </c>
      <c r="G95" s="103"/>
      <c r="H95" s="157"/>
      <c r="I95" s="157"/>
      <c r="J95" s="157"/>
      <c r="K95" s="157"/>
      <c r="L95" s="157"/>
      <c r="M95" s="157"/>
      <c r="N95" s="157"/>
      <c r="O95" s="157"/>
      <c r="P95" s="157"/>
      <c r="Q95" s="17" t="s">
        <v>114</v>
      </c>
    </row>
    <row r="96" spans="1:17" ht="15" hidden="1" customHeight="1" x14ac:dyDescent="0.25">
      <c r="A96" s="9" t="s">
        <v>34</v>
      </c>
      <c r="B96" s="16" t="s">
        <v>97</v>
      </c>
      <c r="C96" s="87"/>
      <c r="D96" s="103"/>
      <c r="E96" s="103"/>
      <c r="F96" s="87" t="s">
        <v>114</v>
      </c>
      <c r="G96" s="103"/>
      <c r="H96" s="157"/>
      <c r="I96" s="157"/>
      <c r="J96" s="157"/>
      <c r="K96" s="157"/>
      <c r="L96" s="157"/>
      <c r="M96" s="157"/>
      <c r="N96" s="157"/>
      <c r="O96" s="157"/>
      <c r="P96" s="157"/>
      <c r="Q96" s="17" t="s">
        <v>114</v>
      </c>
    </row>
    <row r="97" spans="1:17" ht="28.5" hidden="1" customHeight="1" x14ac:dyDescent="0.25">
      <c r="A97" s="8" t="s">
        <v>35</v>
      </c>
      <c r="B97" s="16" t="s">
        <v>98</v>
      </c>
      <c r="C97" s="87"/>
      <c r="D97" s="103"/>
      <c r="E97" s="103"/>
      <c r="F97" s="87" t="s">
        <v>141</v>
      </c>
      <c r="G97" s="103"/>
      <c r="H97" s="157"/>
      <c r="I97" s="157"/>
      <c r="J97" s="157"/>
      <c r="K97" s="157"/>
      <c r="L97" s="157"/>
      <c r="M97" s="157"/>
      <c r="N97" s="157"/>
      <c r="O97" s="157"/>
      <c r="P97" s="157"/>
      <c r="Q97" s="17" t="s">
        <v>114</v>
      </c>
    </row>
    <row r="98" spans="1:17" ht="15" hidden="1" customHeight="1" x14ac:dyDescent="0.25">
      <c r="A98" s="9" t="s">
        <v>185</v>
      </c>
      <c r="B98" s="16" t="s">
        <v>99</v>
      </c>
      <c r="C98" s="87"/>
      <c r="D98" s="103"/>
      <c r="E98" s="103"/>
      <c r="F98" s="87" t="s">
        <v>114</v>
      </c>
      <c r="G98" s="103"/>
      <c r="H98" s="157"/>
      <c r="I98" s="157"/>
      <c r="J98" s="157"/>
      <c r="K98" s="157"/>
      <c r="L98" s="157"/>
      <c r="M98" s="157"/>
      <c r="N98" s="157"/>
      <c r="O98" s="157"/>
      <c r="P98" s="157"/>
      <c r="Q98" s="17"/>
    </row>
    <row r="99" spans="1:17" ht="15" hidden="1" customHeight="1" x14ac:dyDescent="0.25">
      <c r="A99" s="8" t="s">
        <v>36</v>
      </c>
      <c r="B99" s="16" t="s">
        <v>100</v>
      </c>
      <c r="C99" s="87"/>
      <c r="D99" s="103"/>
      <c r="E99" s="103"/>
      <c r="F99" s="87" t="s">
        <v>142</v>
      </c>
      <c r="G99" s="103"/>
      <c r="H99" s="157"/>
      <c r="I99" s="157"/>
      <c r="J99" s="157"/>
      <c r="K99" s="157"/>
      <c r="L99" s="157"/>
      <c r="M99" s="157"/>
      <c r="N99" s="157"/>
      <c r="O99" s="157"/>
      <c r="P99" s="157"/>
      <c r="Q99" s="17"/>
    </row>
    <row r="100" spans="1:17" ht="27" hidden="1" customHeight="1" thickBot="1" x14ac:dyDescent="0.3">
      <c r="A100" s="8" t="s">
        <v>37</v>
      </c>
      <c r="B100" s="22" t="s">
        <v>101</v>
      </c>
      <c r="C100" s="91"/>
      <c r="D100" s="110"/>
      <c r="E100" s="110"/>
      <c r="F100" s="91" t="s">
        <v>143</v>
      </c>
      <c r="G100" s="110"/>
      <c r="H100" s="213"/>
      <c r="I100" s="213"/>
      <c r="J100" s="213"/>
      <c r="K100" s="213"/>
      <c r="L100" s="213"/>
      <c r="M100" s="213"/>
      <c r="N100" s="213"/>
      <c r="O100" s="213"/>
      <c r="P100" s="213"/>
      <c r="Q100" s="23"/>
    </row>
    <row r="101" spans="1:17" ht="29.25" hidden="1" customHeight="1" x14ac:dyDescent="0.25">
      <c r="A101" s="8" t="s">
        <v>38</v>
      </c>
      <c r="B101" s="14" t="s">
        <v>102</v>
      </c>
      <c r="C101" s="86"/>
      <c r="D101" s="111"/>
      <c r="E101" s="111"/>
      <c r="F101" s="86" t="s">
        <v>144</v>
      </c>
      <c r="G101" s="111"/>
      <c r="H101" s="195"/>
      <c r="I101" s="195"/>
      <c r="J101" s="195"/>
      <c r="K101" s="195"/>
      <c r="L101" s="195"/>
      <c r="M101" s="195"/>
      <c r="N101" s="195"/>
      <c r="O101" s="195"/>
      <c r="P101" s="195"/>
      <c r="Q101" s="15"/>
    </row>
    <row r="102" spans="1:17" ht="18.75" customHeight="1" x14ac:dyDescent="0.25">
      <c r="A102" s="8" t="s">
        <v>39</v>
      </c>
      <c r="B102" s="16" t="s">
        <v>103</v>
      </c>
      <c r="C102" s="87" t="s">
        <v>114</v>
      </c>
      <c r="D102" s="87" t="s">
        <v>114</v>
      </c>
      <c r="E102" s="87" t="s">
        <v>114</v>
      </c>
      <c r="F102" s="87" t="s">
        <v>145</v>
      </c>
      <c r="G102" s="103" t="s">
        <v>114</v>
      </c>
      <c r="H102" s="194">
        <f>H104+H105+H106+H107+H108+H109+H112+H113+H114+H115+H116+H118+H119+H120+H121+H122+H124+H125+H126+H127+H128+H123+H110+H117+H111</f>
        <v>24895947.959999997</v>
      </c>
      <c r="I102" s="194"/>
      <c r="J102" s="194"/>
      <c r="K102" s="194">
        <f t="shared" ref="K102" si="18">K104+K105+K106+K107+K108+K109+K112+K113+K114+K115+K116+K118+K119+K120+K121+K122+K124+K125+K126+K127+K128+K123</f>
        <v>16904383.440000001</v>
      </c>
      <c r="L102" s="194"/>
      <c r="M102" s="194"/>
      <c r="N102" s="194">
        <f t="shared" ref="N102" si="19">N104+N105+N106+N107+N108+N109+N112+N113+N114+N115+N116+N118+N119+N120+N121+N122+N124+N125+N126+N127+N128+N123</f>
        <v>16904383.440000001</v>
      </c>
      <c r="O102" s="194"/>
      <c r="P102" s="194"/>
      <c r="Q102" s="17" t="s">
        <v>114</v>
      </c>
    </row>
    <row r="103" spans="1:17" ht="13.5" customHeight="1" thickBot="1" x14ac:dyDescent="0.3">
      <c r="A103" s="84" t="s">
        <v>40</v>
      </c>
      <c r="B103" s="114"/>
      <c r="C103" s="92"/>
      <c r="D103" s="108"/>
      <c r="E103" s="109"/>
      <c r="F103" s="92"/>
      <c r="G103" s="109"/>
      <c r="H103" s="173"/>
      <c r="I103" s="174"/>
      <c r="J103" s="208"/>
      <c r="K103" s="173"/>
      <c r="L103" s="174"/>
      <c r="M103" s="208"/>
      <c r="N103" s="173"/>
      <c r="O103" s="174"/>
      <c r="P103" s="208"/>
      <c r="Q103" s="17" t="s">
        <v>114</v>
      </c>
    </row>
    <row r="104" spans="1:17" ht="15.75" thickBot="1" x14ac:dyDescent="0.3">
      <c r="A104" s="8" t="s">
        <v>411</v>
      </c>
      <c r="B104" s="14" t="s">
        <v>533</v>
      </c>
      <c r="C104" s="87" t="s">
        <v>114</v>
      </c>
      <c r="D104" s="103" t="s">
        <v>388</v>
      </c>
      <c r="E104" s="103" t="s">
        <v>412</v>
      </c>
      <c r="F104" s="87" t="s">
        <v>145</v>
      </c>
      <c r="G104" s="103" t="s">
        <v>413</v>
      </c>
      <c r="H104" s="157">
        <v>20070</v>
      </c>
      <c r="I104" s="157"/>
      <c r="J104" s="157"/>
      <c r="K104" s="157">
        <v>20070</v>
      </c>
      <c r="L104" s="157"/>
      <c r="M104" s="157"/>
      <c r="N104" s="157">
        <v>20070</v>
      </c>
      <c r="O104" s="157"/>
      <c r="P104" s="157"/>
      <c r="Q104" s="17" t="s">
        <v>114</v>
      </c>
    </row>
    <row r="105" spans="1:17" ht="15.75" thickBot="1" x14ac:dyDescent="0.3">
      <c r="A105" s="8" t="s">
        <v>411</v>
      </c>
      <c r="B105" s="14" t="s">
        <v>533</v>
      </c>
      <c r="C105" s="87" t="s">
        <v>114</v>
      </c>
      <c r="D105" s="103" t="s">
        <v>390</v>
      </c>
      <c r="E105" s="103" t="s">
        <v>414</v>
      </c>
      <c r="F105" s="87" t="s">
        <v>145</v>
      </c>
      <c r="G105" s="103" t="s">
        <v>413</v>
      </c>
      <c r="H105" s="157">
        <v>151760</v>
      </c>
      <c r="I105" s="157"/>
      <c r="J105" s="157"/>
      <c r="K105" s="157">
        <v>151760</v>
      </c>
      <c r="L105" s="157"/>
      <c r="M105" s="157"/>
      <c r="N105" s="157">
        <v>151760</v>
      </c>
      <c r="O105" s="157"/>
      <c r="P105" s="157"/>
      <c r="Q105" s="17" t="s">
        <v>114</v>
      </c>
    </row>
    <row r="106" spans="1:17" ht="15.75" thickBot="1" x14ac:dyDescent="0.3">
      <c r="A106" s="8" t="s">
        <v>415</v>
      </c>
      <c r="B106" s="14" t="s">
        <v>534</v>
      </c>
      <c r="C106" s="87" t="s">
        <v>114</v>
      </c>
      <c r="D106" s="103" t="s">
        <v>416</v>
      </c>
      <c r="E106" s="103" t="s">
        <v>391</v>
      </c>
      <c r="F106" s="87" t="s">
        <v>145</v>
      </c>
      <c r="G106" s="103" t="s">
        <v>417</v>
      </c>
      <c r="H106" s="157">
        <v>534600</v>
      </c>
      <c r="I106" s="157"/>
      <c r="J106" s="157"/>
      <c r="K106" s="157">
        <v>534600</v>
      </c>
      <c r="L106" s="157"/>
      <c r="M106" s="157"/>
      <c r="N106" s="157">
        <v>534600</v>
      </c>
      <c r="O106" s="157"/>
      <c r="P106" s="157"/>
      <c r="Q106" s="17" t="s">
        <v>114</v>
      </c>
    </row>
    <row r="107" spans="1:17" ht="15.75" thickBot="1" x14ac:dyDescent="0.3">
      <c r="A107" s="8" t="s">
        <v>418</v>
      </c>
      <c r="B107" s="14" t="s">
        <v>535</v>
      </c>
      <c r="C107" s="87" t="s">
        <v>114</v>
      </c>
      <c r="D107" s="103" t="s">
        <v>388</v>
      </c>
      <c r="E107" s="103" t="s">
        <v>419</v>
      </c>
      <c r="F107" s="87" t="s">
        <v>145</v>
      </c>
      <c r="G107" s="103" t="s">
        <v>420</v>
      </c>
      <c r="H107" s="157">
        <v>5212580</v>
      </c>
      <c r="I107" s="157"/>
      <c r="J107" s="157"/>
      <c r="K107" s="157">
        <v>5212580</v>
      </c>
      <c r="L107" s="157"/>
      <c r="M107" s="157"/>
      <c r="N107" s="157">
        <v>5212580</v>
      </c>
      <c r="O107" s="157"/>
      <c r="P107" s="157"/>
      <c r="Q107" s="17" t="s">
        <v>114</v>
      </c>
    </row>
    <row r="108" spans="1:17" ht="15.75" thickBot="1" x14ac:dyDescent="0.3">
      <c r="A108" s="8" t="s">
        <v>421</v>
      </c>
      <c r="B108" s="14" t="s">
        <v>536</v>
      </c>
      <c r="C108" s="87" t="s">
        <v>114</v>
      </c>
      <c r="D108" s="103" t="s">
        <v>388</v>
      </c>
      <c r="E108" s="103" t="s">
        <v>422</v>
      </c>
      <c r="F108" s="87" t="s">
        <v>145</v>
      </c>
      <c r="G108" s="103" t="s">
        <v>423</v>
      </c>
      <c r="H108" s="157">
        <v>2073490</v>
      </c>
      <c r="I108" s="157"/>
      <c r="J108" s="157"/>
      <c r="K108" s="157">
        <v>2073490</v>
      </c>
      <c r="L108" s="157"/>
      <c r="M108" s="157"/>
      <c r="N108" s="157">
        <v>2073490</v>
      </c>
      <c r="O108" s="157"/>
      <c r="P108" s="157"/>
      <c r="Q108" s="17" t="s">
        <v>114</v>
      </c>
    </row>
    <row r="109" spans="1:17" ht="15.75" thickBot="1" x14ac:dyDescent="0.3">
      <c r="A109" s="8" t="s">
        <v>421</v>
      </c>
      <c r="B109" s="14" t="s">
        <v>536</v>
      </c>
      <c r="C109" s="87" t="s">
        <v>114</v>
      </c>
      <c r="D109" s="103" t="s">
        <v>390</v>
      </c>
      <c r="E109" s="103" t="s">
        <v>424</v>
      </c>
      <c r="F109" s="87" t="s">
        <v>145</v>
      </c>
      <c r="G109" s="103" t="s">
        <v>423</v>
      </c>
      <c r="H109" s="157">
        <v>1431960</v>
      </c>
      <c r="I109" s="157"/>
      <c r="J109" s="157"/>
      <c r="K109" s="157">
        <v>1431960</v>
      </c>
      <c r="L109" s="157"/>
      <c r="M109" s="157"/>
      <c r="N109" s="157">
        <v>1431960</v>
      </c>
      <c r="O109" s="157"/>
      <c r="P109" s="157"/>
      <c r="Q109" s="17" t="s">
        <v>114</v>
      </c>
    </row>
    <row r="110" spans="1:17" ht="15.75" thickBot="1" x14ac:dyDescent="0.3">
      <c r="A110" s="8" t="s">
        <v>421</v>
      </c>
      <c r="B110" s="14" t="s">
        <v>536</v>
      </c>
      <c r="C110" s="87" t="s">
        <v>114</v>
      </c>
      <c r="D110" s="103" t="s">
        <v>569</v>
      </c>
      <c r="E110" s="103" t="s">
        <v>391</v>
      </c>
      <c r="F110" s="87" t="s">
        <v>145</v>
      </c>
      <c r="G110" s="103" t="s">
        <v>423</v>
      </c>
      <c r="H110" s="157">
        <f>645800+71700</f>
        <v>717500</v>
      </c>
      <c r="I110" s="157"/>
      <c r="J110" s="157"/>
      <c r="K110" s="157">
        <v>0</v>
      </c>
      <c r="L110" s="157"/>
      <c r="M110" s="157"/>
      <c r="N110" s="157">
        <v>0</v>
      </c>
      <c r="O110" s="157"/>
      <c r="P110" s="157"/>
      <c r="Q110" s="17" t="s">
        <v>114</v>
      </c>
    </row>
    <row r="111" spans="1:17" ht="15.75" thickBot="1" x14ac:dyDescent="0.3">
      <c r="A111" s="8" t="s">
        <v>425</v>
      </c>
      <c r="B111" s="14" t="s">
        <v>537</v>
      </c>
      <c r="C111" s="87" t="s">
        <v>114</v>
      </c>
      <c r="D111" s="103" t="s">
        <v>390</v>
      </c>
      <c r="E111" s="103" t="s">
        <v>581</v>
      </c>
      <c r="F111" s="87" t="s">
        <v>145</v>
      </c>
      <c r="G111" s="103" t="s">
        <v>426</v>
      </c>
      <c r="H111" s="157">
        <v>367848</v>
      </c>
      <c r="I111" s="157"/>
      <c r="J111" s="157"/>
      <c r="K111" s="157">
        <v>0</v>
      </c>
      <c r="L111" s="157"/>
      <c r="M111" s="157"/>
      <c r="N111" s="157">
        <v>0</v>
      </c>
      <c r="O111" s="157"/>
      <c r="P111" s="157"/>
      <c r="Q111" s="17" t="s">
        <v>114</v>
      </c>
    </row>
    <row r="112" spans="1:17" ht="15.75" thickBot="1" x14ac:dyDescent="0.3">
      <c r="A112" s="8" t="s">
        <v>425</v>
      </c>
      <c r="B112" s="14" t="s">
        <v>537</v>
      </c>
      <c r="C112" s="87" t="s">
        <v>114</v>
      </c>
      <c r="D112" s="103" t="s">
        <v>388</v>
      </c>
      <c r="E112" s="103" t="s">
        <v>427</v>
      </c>
      <c r="F112" s="87" t="s">
        <v>145</v>
      </c>
      <c r="G112" s="103" t="s">
        <v>426</v>
      </c>
      <c r="H112" s="157">
        <v>2579805</v>
      </c>
      <c r="I112" s="157"/>
      <c r="J112" s="157"/>
      <c r="K112" s="157">
        <v>2579805</v>
      </c>
      <c r="L112" s="157"/>
      <c r="M112" s="157"/>
      <c r="N112" s="157">
        <v>2579805</v>
      </c>
      <c r="O112" s="157"/>
      <c r="P112" s="157"/>
      <c r="Q112" s="17" t="s">
        <v>114</v>
      </c>
    </row>
    <row r="113" spans="1:17" ht="15.75" thickBot="1" x14ac:dyDescent="0.3">
      <c r="A113" s="8" t="s">
        <v>425</v>
      </c>
      <c r="B113" s="14" t="s">
        <v>537</v>
      </c>
      <c r="C113" s="87" t="s">
        <v>114</v>
      </c>
      <c r="D113" s="103" t="s">
        <v>393</v>
      </c>
      <c r="E113" s="103" t="s">
        <v>391</v>
      </c>
      <c r="F113" s="87" t="s">
        <v>145</v>
      </c>
      <c r="G113" s="103" t="s">
        <v>426</v>
      </c>
      <c r="H113" s="157">
        <f>43041.96+8525.79+20852.45</f>
        <v>72420.2</v>
      </c>
      <c r="I113" s="157"/>
      <c r="J113" s="157"/>
      <c r="K113" s="157">
        <v>39981.96</v>
      </c>
      <c r="L113" s="157"/>
      <c r="M113" s="157"/>
      <c r="N113" s="157">
        <v>39981.96</v>
      </c>
      <c r="O113" s="157"/>
      <c r="P113" s="157"/>
      <c r="Q113" s="17" t="s">
        <v>114</v>
      </c>
    </row>
    <row r="114" spans="1:17" ht="15.75" thickBot="1" x14ac:dyDescent="0.3">
      <c r="A114" s="8" t="s">
        <v>425</v>
      </c>
      <c r="B114" s="14" t="s">
        <v>537</v>
      </c>
      <c r="C114" s="87" t="s">
        <v>114</v>
      </c>
      <c r="D114" s="103" t="s">
        <v>392</v>
      </c>
      <c r="E114" s="103" t="s">
        <v>391</v>
      </c>
      <c r="F114" s="87" t="s">
        <v>145</v>
      </c>
      <c r="G114" s="103" t="s">
        <v>426</v>
      </c>
      <c r="H114" s="157">
        <f>1805799.84-52647.18</f>
        <v>1753152.6600000001</v>
      </c>
      <c r="I114" s="157"/>
      <c r="J114" s="157"/>
      <c r="K114" s="157">
        <v>0</v>
      </c>
      <c r="L114" s="157"/>
      <c r="M114" s="157"/>
      <c r="N114" s="157">
        <v>0</v>
      </c>
      <c r="O114" s="157"/>
      <c r="P114" s="157"/>
      <c r="Q114" s="17" t="s">
        <v>114</v>
      </c>
    </row>
    <row r="115" spans="1:17" ht="15.75" thickBot="1" x14ac:dyDescent="0.3">
      <c r="A115" s="8" t="s">
        <v>425</v>
      </c>
      <c r="B115" s="14" t="s">
        <v>537</v>
      </c>
      <c r="C115" s="87" t="s">
        <v>114</v>
      </c>
      <c r="D115" s="103" t="s">
        <v>395</v>
      </c>
      <c r="E115" s="103" t="s">
        <v>391</v>
      </c>
      <c r="F115" s="87" t="s">
        <v>145</v>
      </c>
      <c r="G115" s="103" t="s">
        <v>426</v>
      </c>
      <c r="H115" s="157">
        <v>330750</v>
      </c>
      <c r="I115" s="157"/>
      <c r="J115" s="157"/>
      <c r="K115" s="157">
        <v>330750</v>
      </c>
      <c r="L115" s="157"/>
      <c r="M115" s="157"/>
      <c r="N115" s="157">
        <v>330750</v>
      </c>
      <c r="O115" s="157"/>
      <c r="P115" s="157"/>
      <c r="Q115" s="17" t="s">
        <v>114</v>
      </c>
    </row>
    <row r="116" spans="1:17" ht="15.75" thickBot="1" x14ac:dyDescent="0.3">
      <c r="A116" s="8" t="s">
        <v>425</v>
      </c>
      <c r="B116" s="14" t="s">
        <v>537</v>
      </c>
      <c r="C116" s="87" t="s">
        <v>114</v>
      </c>
      <c r="D116" s="103" t="s">
        <v>397</v>
      </c>
      <c r="E116" s="103" t="s">
        <v>391</v>
      </c>
      <c r="F116" s="87" t="s">
        <v>145</v>
      </c>
      <c r="G116" s="103" t="s">
        <v>426</v>
      </c>
      <c r="H116" s="157">
        <v>44100</v>
      </c>
      <c r="I116" s="157"/>
      <c r="J116" s="157"/>
      <c r="K116" s="157">
        <v>44100</v>
      </c>
      <c r="L116" s="157"/>
      <c r="M116" s="157"/>
      <c r="N116" s="157">
        <v>44100</v>
      </c>
      <c r="O116" s="157"/>
      <c r="P116" s="157"/>
      <c r="Q116" s="17" t="s">
        <v>114</v>
      </c>
    </row>
    <row r="117" spans="1:17" ht="15.75" thickBot="1" x14ac:dyDescent="0.3">
      <c r="A117" s="8" t="s">
        <v>425</v>
      </c>
      <c r="B117" s="14" t="s">
        <v>537</v>
      </c>
      <c r="C117" s="87" t="s">
        <v>114</v>
      </c>
      <c r="D117" s="103" t="s">
        <v>568</v>
      </c>
      <c r="E117" s="103" t="s">
        <v>391</v>
      </c>
      <c r="F117" s="87" t="s">
        <v>145</v>
      </c>
      <c r="G117" s="103" t="s">
        <v>426</v>
      </c>
      <c r="H117" s="157">
        <v>40000</v>
      </c>
      <c r="I117" s="157"/>
      <c r="J117" s="157"/>
      <c r="K117" s="157">
        <v>0</v>
      </c>
      <c r="L117" s="157"/>
      <c r="M117" s="157"/>
      <c r="N117" s="157">
        <v>0</v>
      </c>
      <c r="O117" s="157"/>
      <c r="P117" s="157"/>
      <c r="Q117" s="17" t="s">
        <v>114</v>
      </c>
    </row>
    <row r="118" spans="1:17" ht="15.75" thickBot="1" x14ac:dyDescent="0.3">
      <c r="A118" s="8" t="s">
        <v>428</v>
      </c>
      <c r="B118" s="14" t="s">
        <v>538</v>
      </c>
      <c r="C118" s="87" t="s">
        <v>114</v>
      </c>
      <c r="D118" s="103" t="s">
        <v>388</v>
      </c>
      <c r="E118" s="103" t="s">
        <v>429</v>
      </c>
      <c r="F118" s="87" t="s">
        <v>145</v>
      </c>
      <c r="G118" s="103" t="s">
        <v>430</v>
      </c>
      <c r="H118" s="157">
        <v>15000</v>
      </c>
      <c r="I118" s="157"/>
      <c r="J118" s="157"/>
      <c r="K118" s="157">
        <v>15000</v>
      </c>
      <c r="L118" s="157"/>
      <c r="M118" s="157"/>
      <c r="N118" s="157">
        <v>15000</v>
      </c>
      <c r="O118" s="157"/>
      <c r="P118" s="157"/>
      <c r="Q118" s="17" t="s">
        <v>114</v>
      </c>
    </row>
    <row r="119" spans="1:17" ht="15.75" thickBot="1" x14ac:dyDescent="0.3">
      <c r="A119" s="8" t="s">
        <v>431</v>
      </c>
      <c r="B119" s="14" t="s">
        <v>538</v>
      </c>
      <c r="C119" s="87" t="s">
        <v>114</v>
      </c>
      <c r="D119" s="103" t="s">
        <v>388</v>
      </c>
      <c r="E119" s="103" t="s">
        <v>433</v>
      </c>
      <c r="F119" s="87" t="s">
        <v>145</v>
      </c>
      <c r="G119" s="103" t="s">
        <v>432</v>
      </c>
      <c r="H119" s="157">
        <v>831500</v>
      </c>
      <c r="I119" s="157"/>
      <c r="J119" s="157"/>
      <c r="K119" s="157">
        <v>831500</v>
      </c>
      <c r="L119" s="157"/>
      <c r="M119" s="157"/>
      <c r="N119" s="157">
        <v>831500</v>
      </c>
      <c r="O119" s="157"/>
      <c r="P119" s="157"/>
      <c r="Q119" s="17" t="s">
        <v>114</v>
      </c>
    </row>
    <row r="120" spans="1:17" ht="15.75" thickBot="1" x14ac:dyDescent="0.3">
      <c r="A120" s="8" t="s">
        <v>434</v>
      </c>
      <c r="B120" s="14" t="s">
        <v>539</v>
      </c>
      <c r="C120" s="87" t="s">
        <v>114</v>
      </c>
      <c r="D120" s="103" t="s">
        <v>388</v>
      </c>
      <c r="E120" s="103" t="s">
        <v>435</v>
      </c>
      <c r="F120" s="87" t="s">
        <v>145</v>
      </c>
      <c r="G120" s="103" t="s">
        <v>436</v>
      </c>
      <c r="H120" s="157">
        <f>339214-60958.5</f>
        <v>278255.5</v>
      </c>
      <c r="I120" s="157"/>
      <c r="J120" s="157"/>
      <c r="K120" s="157">
        <v>339214</v>
      </c>
      <c r="L120" s="157"/>
      <c r="M120" s="157"/>
      <c r="N120" s="157">
        <v>339214</v>
      </c>
      <c r="O120" s="157"/>
      <c r="P120" s="157"/>
      <c r="Q120" s="17" t="s">
        <v>114</v>
      </c>
    </row>
    <row r="121" spans="1:17" ht="15.75" thickBot="1" x14ac:dyDescent="0.3">
      <c r="A121" s="8" t="s">
        <v>434</v>
      </c>
      <c r="B121" s="14" t="s">
        <v>539</v>
      </c>
      <c r="C121" s="87" t="s">
        <v>114</v>
      </c>
      <c r="D121" s="103" t="s">
        <v>387</v>
      </c>
      <c r="E121" s="103" t="s">
        <v>437</v>
      </c>
      <c r="F121" s="87" t="s">
        <v>145</v>
      </c>
      <c r="G121" s="103" t="s">
        <v>436</v>
      </c>
      <c r="H121" s="157">
        <v>2621680</v>
      </c>
      <c r="I121" s="157"/>
      <c r="J121" s="157"/>
      <c r="K121" s="157">
        <v>2621680</v>
      </c>
      <c r="L121" s="157"/>
      <c r="M121" s="157"/>
      <c r="N121" s="157">
        <v>2621680</v>
      </c>
      <c r="O121" s="157"/>
      <c r="P121" s="157"/>
      <c r="Q121" s="17" t="s">
        <v>114</v>
      </c>
    </row>
    <row r="122" spans="1:17" ht="15.75" thickBot="1" x14ac:dyDescent="0.3">
      <c r="A122" s="8" t="s">
        <v>434</v>
      </c>
      <c r="B122" s="14" t="s">
        <v>539</v>
      </c>
      <c r="C122" s="87" t="s">
        <v>114</v>
      </c>
      <c r="D122" s="87" t="s">
        <v>114</v>
      </c>
      <c r="E122" s="103" t="s">
        <v>441</v>
      </c>
      <c r="F122" s="87" t="s">
        <v>145</v>
      </c>
      <c r="G122" s="103" t="s">
        <v>436</v>
      </c>
      <c r="H122" s="157">
        <f>300000-20000</f>
        <v>280000</v>
      </c>
      <c r="I122" s="157"/>
      <c r="J122" s="157"/>
      <c r="K122" s="157">
        <v>78511.48</v>
      </c>
      <c r="L122" s="157"/>
      <c r="M122" s="157"/>
      <c r="N122" s="157">
        <v>78511.48</v>
      </c>
      <c r="O122" s="157"/>
      <c r="P122" s="157"/>
      <c r="Q122" s="17" t="s">
        <v>114</v>
      </c>
    </row>
    <row r="123" spans="1:17" ht="15.75" thickBot="1" x14ac:dyDescent="0.3">
      <c r="A123" s="8" t="s">
        <v>434</v>
      </c>
      <c r="B123" s="14" t="s">
        <v>539</v>
      </c>
      <c r="C123" s="87" t="s">
        <v>114</v>
      </c>
      <c r="D123" s="103" t="s">
        <v>562</v>
      </c>
      <c r="E123" s="103" t="s">
        <v>391</v>
      </c>
      <c r="F123" s="87" t="s">
        <v>145</v>
      </c>
      <c r="G123" s="103" t="s">
        <v>436</v>
      </c>
      <c r="H123" s="157">
        <v>5263158</v>
      </c>
      <c r="I123" s="157"/>
      <c r="J123" s="157"/>
      <c r="K123" s="157">
        <v>0</v>
      </c>
      <c r="L123" s="157"/>
      <c r="M123" s="157"/>
      <c r="N123" s="157">
        <v>0</v>
      </c>
      <c r="O123" s="157"/>
      <c r="P123" s="157"/>
      <c r="Q123" s="17" t="s">
        <v>114</v>
      </c>
    </row>
    <row r="124" spans="1:17" ht="24" thickBot="1" x14ac:dyDescent="0.3">
      <c r="A124" s="8" t="s">
        <v>440</v>
      </c>
      <c r="B124" s="14" t="s">
        <v>540</v>
      </c>
      <c r="C124" s="87" t="s">
        <v>114</v>
      </c>
      <c r="D124" s="87" t="s">
        <v>114</v>
      </c>
      <c r="E124" s="103" t="s">
        <v>442</v>
      </c>
      <c r="F124" s="87" t="s">
        <v>145</v>
      </c>
      <c r="G124" s="103" t="s">
        <v>439</v>
      </c>
      <c r="H124" s="157">
        <f>5000+17000</f>
        <v>22000</v>
      </c>
      <c r="I124" s="157"/>
      <c r="J124" s="157"/>
      <c r="K124" s="157">
        <v>0</v>
      </c>
      <c r="L124" s="157"/>
      <c r="M124" s="157"/>
      <c r="N124" s="157">
        <v>0</v>
      </c>
      <c r="O124" s="157"/>
      <c r="P124" s="157"/>
      <c r="Q124" s="17" t="s">
        <v>114</v>
      </c>
    </row>
    <row r="125" spans="1:17" ht="15.75" thickBot="1" x14ac:dyDescent="0.3">
      <c r="A125" s="8" t="s">
        <v>438</v>
      </c>
      <c r="B125" s="14" t="s">
        <v>540</v>
      </c>
      <c r="C125" s="87" t="s">
        <v>114</v>
      </c>
      <c r="D125" s="103" t="s">
        <v>388</v>
      </c>
      <c r="E125" s="103" t="s">
        <v>444</v>
      </c>
      <c r="F125" s="87" t="s">
        <v>145</v>
      </c>
      <c r="G125" s="103" t="s">
        <v>443</v>
      </c>
      <c r="H125" s="157">
        <v>119280</v>
      </c>
      <c r="I125" s="157"/>
      <c r="J125" s="157"/>
      <c r="K125" s="157">
        <v>119280</v>
      </c>
      <c r="L125" s="157"/>
      <c r="M125" s="157"/>
      <c r="N125" s="157">
        <v>119280</v>
      </c>
      <c r="O125" s="157"/>
      <c r="P125" s="157"/>
      <c r="Q125" s="17" t="s">
        <v>114</v>
      </c>
    </row>
    <row r="126" spans="1:17" ht="15.75" thickBot="1" x14ac:dyDescent="0.3">
      <c r="A126" s="8" t="s">
        <v>448</v>
      </c>
      <c r="B126" s="14" t="s">
        <v>540</v>
      </c>
      <c r="C126" s="87" t="s">
        <v>114</v>
      </c>
      <c r="D126" s="103" t="s">
        <v>388</v>
      </c>
      <c r="E126" s="103" t="s">
        <v>445</v>
      </c>
      <c r="F126" s="87" t="s">
        <v>145</v>
      </c>
      <c r="G126" s="103" t="s">
        <v>446</v>
      </c>
      <c r="H126" s="157">
        <f>452822-380866.21</f>
        <v>71955.789999999979</v>
      </c>
      <c r="I126" s="157"/>
      <c r="J126" s="157"/>
      <c r="K126" s="157">
        <v>452822</v>
      </c>
      <c r="L126" s="157"/>
      <c r="M126" s="157"/>
      <c r="N126" s="157">
        <v>452822</v>
      </c>
      <c r="O126" s="157"/>
      <c r="P126" s="157"/>
      <c r="Q126" s="17" t="s">
        <v>114</v>
      </c>
    </row>
    <row r="127" spans="1:17" ht="15.75" thickBot="1" x14ac:dyDescent="0.3">
      <c r="A127" s="8" t="s">
        <v>448</v>
      </c>
      <c r="B127" s="14" t="s">
        <v>540</v>
      </c>
      <c r="C127" s="87" t="s">
        <v>114</v>
      </c>
      <c r="D127" s="87" t="s">
        <v>114</v>
      </c>
      <c r="E127" s="103" t="s">
        <v>447</v>
      </c>
      <c r="F127" s="87" t="s">
        <v>145</v>
      </c>
      <c r="G127" s="103" t="s">
        <v>446</v>
      </c>
      <c r="H127" s="157">
        <f>31148.56+4655.25</f>
        <v>35803.81</v>
      </c>
      <c r="I127" s="157"/>
      <c r="J127" s="157"/>
      <c r="K127" s="157"/>
      <c r="L127" s="157"/>
      <c r="M127" s="157"/>
      <c r="N127" s="157"/>
      <c r="O127" s="157"/>
      <c r="P127" s="157"/>
      <c r="Q127" s="17" t="s">
        <v>114</v>
      </c>
    </row>
    <row r="128" spans="1:17" x14ac:dyDescent="0.25">
      <c r="A128" s="8" t="s">
        <v>451</v>
      </c>
      <c r="B128" s="14" t="s">
        <v>540</v>
      </c>
      <c r="C128" s="87" t="s">
        <v>114</v>
      </c>
      <c r="D128" s="103" t="s">
        <v>388</v>
      </c>
      <c r="E128" s="103" t="s">
        <v>449</v>
      </c>
      <c r="F128" s="87" t="s">
        <v>145</v>
      </c>
      <c r="G128" s="103" t="s">
        <v>450</v>
      </c>
      <c r="H128" s="157">
        <v>27279</v>
      </c>
      <c r="I128" s="157"/>
      <c r="J128" s="157"/>
      <c r="K128" s="157">
        <v>27279</v>
      </c>
      <c r="L128" s="157"/>
      <c r="M128" s="157"/>
      <c r="N128" s="157">
        <v>27279</v>
      </c>
      <c r="O128" s="157"/>
      <c r="P128" s="157"/>
      <c r="Q128" s="17" t="s">
        <v>114</v>
      </c>
    </row>
    <row r="129" spans="1:17" ht="28.5" hidden="1" customHeight="1" x14ac:dyDescent="0.25">
      <c r="A129" s="8" t="s">
        <v>41</v>
      </c>
      <c r="B129" s="16" t="s">
        <v>104</v>
      </c>
      <c r="C129" s="87"/>
      <c r="D129" s="103"/>
      <c r="E129" s="103"/>
      <c r="F129" s="87" t="s">
        <v>146</v>
      </c>
      <c r="G129" s="103"/>
      <c r="H129" s="157"/>
      <c r="I129" s="157"/>
      <c r="J129" s="157"/>
      <c r="K129" s="157"/>
      <c r="L129" s="157"/>
      <c r="M129" s="157"/>
      <c r="N129" s="157"/>
      <c r="O129" s="157"/>
      <c r="P129" s="157"/>
      <c r="Q129" s="17"/>
    </row>
    <row r="130" spans="1:17" ht="15" hidden="1" customHeight="1" x14ac:dyDescent="0.25">
      <c r="A130" s="12" t="s">
        <v>42</v>
      </c>
      <c r="B130" s="16" t="s">
        <v>105</v>
      </c>
      <c r="C130" s="87"/>
      <c r="D130" s="103"/>
      <c r="E130" s="103"/>
      <c r="F130" s="87" t="s">
        <v>147</v>
      </c>
      <c r="G130" s="103"/>
      <c r="H130" s="157"/>
      <c r="I130" s="157"/>
      <c r="J130" s="157"/>
      <c r="K130" s="157"/>
      <c r="L130" s="157"/>
      <c r="M130" s="157"/>
      <c r="N130" s="157"/>
      <c r="O130" s="157"/>
      <c r="P130" s="157"/>
      <c r="Q130" s="17"/>
    </row>
    <row r="131" spans="1:17" ht="27.75" hidden="1" customHeight="1" x14ac:dyDescent="0.25">
      <c r="A131" s="12" t="s">
        <v>43</v>
      </c>
      <c r="B131" s="16" t="s">
        <v>106</v>
      </c>
      <c r="C131" s="87"/>
      <c r="D131" s="103"/>
      <c r="E131" s="103"/>
      <c r="F131" s="87" t="s">
        <v>148</v>
      </c>
      <c r="G131" s="103"/>
      <c r="H131" s="157"/>
      <c r="I131" s="157"/>
      <c r="J131" s="157"/>
      <c r="K131" s="157"/>
      <c r="L131" s="157"/>
      <c r="M131" s="157"/>
      <c r="N131" s="157"/>
      <c r="O131" s="157"/>
      <c r="P131" s="157"/>
      <c r="Q131" s="17"/>
    </row>
    <row r="132" spans="1:17" x14ac:dyDescent="0.25">
      <c r="A132" s="10" t="s">
        <v>47</v>
      </c>
      <c r="B132" s="18" t="s">
        <v>107</v>
      </c>
      <c r="C132" s="87"/>
      <c r="D132" s="103"/>
      <c r="E132" s="103"/>
      <c r="F132" s="88" t="s">
        <v>149</v>
      </c>
      <c r="G132" s="103"/>
      <c r="H132" s="194">
        <f>H133</f>
        <v>3000</v>
      </c>
      <c r="I132" s="194"/>
      <c r="J132" s="194"/>
      <c r="K132" s="194">
        <f t="shared" ref="K132" si="20">K133</f>
        <v>0</v>
      </c>
      <c r="L132" s="194"/>
      <c r="M132" s="194"/>
      <c r="N132" s="194">
        <f t="shared" ref="N132" si="21">N133</f>
        <v>0</v>
      </c>
      <c r="O132" s="194"/>
      <c r="P132" s="194"/>
      <c r="Q132" s="17" t="s">
        <v>114</v>
      </c>
    </row>
    <row r="133" spans="1:17" ht="24.75" customHeight="1" x14ac:dyDescent="0.25">
      <c r="A133" s="11" t="s">
        <v>49</v>
      </c>
      <c r="B133" s="16" t="s">
        <v>108</v>
      </c>
      <c r="C133" s="87" t="s">
        <v>119</v>
      </c>
      <c r="D133" s="103" t="s">
        <v>576</v>
      </c>
      <c r="E133" s="103" t="s">
        <v>381</v>
      </c>
      <c r="F133" s="87" t="s">
        <v>114</v>
      </c>
      <c r="G133" s="103" t="s">
        <v>579</v>
      </c>
      <c r="H133" s="157">
        <v>3000</v>
      </c>
      <c r="I133" s="157"/>
      <c r="J133" s="157"/>
      <c r="K133" s="157">
        <v>0</v>
      </c>
      <c r="L133" s="157"/>
      <c r="M133" s="157"/>
      <c r="N133" s="157">
        <v>0</v>
      </c>
      <c r="O133" s="157"/>
      <c r="P133" s="157"/>
      <c r="Q133" s="17" t="s">
        <v>114</v>
      </c>
    </row>
    <row r="134" spans="1:17" ht="15" customHeight="1" x14ac:dyDescent="0.25">
      <c r="A134" s="11" t="s">
        <v>50</v>
      </c>
      <c r="B134" s="16" t="s">
        <v>109</v>
      </c>
      <c r="C134" s="87"/>
      <c r="D134" s="103"/>
      <c r="E134" s="103"/>
      <c r="F134" s="87"/>
      <c r="G134" s="103"/>
      <c r="H134" s="157"/>
      <c r="I134" s="157"/>
      <c r="J134" s="157"/>
      <c r="K134" s="157"/>
      <c r="L134" s="157"/>
      <c r="M134" s="157"/>
      <c r="N134" s="157"/>
      <c r="O134" s="157"/>
      <c r="P134" s="157"/>
      <c r="Q134" s="17" t="s">
        <v>114</v>
      </c>
    </row>
    <row r="135" spans="1:17" ht="15" customHeight="1" x14ac:dyDescent="0.25">
      <c r="A135" s="11" t="s">
        <v>48</v>
      </c>
      <c r="B135" s="16" t="s">
        <v>110</v>
      </c>
      <c r="C135" s="87"/>
      <c r="D135" s="103"/>
      <c r="E135" s="103"/>
      <c r="F135" s="87"/>
      <c r="G135" s="103"/>
      <c r="H135" s="157"/>
      <c r="I135" s="157"/>
      <c r="J135" s="157"/>
      <c r="K135" s="157"/>
      <c r="L135" s="157"/>
      <c r="M135" s="157"/>
      <c r="N135" s="157"/>
      <c r="O135" s="157"/>
      <c r="P135" s="157"/>
      <c r="Q135" s="17" t="s">
        <v>114</v>
      </c>
    </row>
    <row r="136" spans="1:17" x14ac:dyDescent="0.25">
      <c r="A136" s="10" t="s">
        <v>51</v>
      </c>
      <c r="B136" s="18" t="s">
        <v>111</v>
      </c>
      <c r="C136" s="87"/>
      <c r="D136" s="103"/>
      <c r="E136" s="103"/>
      <c r="F136" s="88" t="s">
        <v>114</v>
      </c>
      <c r="G136" s="103"/>
      <c r="H136" s="157"/>
      <c r="I136" s="157"/>
      <c r="J136" s="157"/>
      <c r="K136" s="157"/>
      <c r="L136" s="157"/>
      <c r="M136" s="157"/>
      <c r="N136" s="157"/>
      <c r="O136" s="157"/>
      <c r="P136" s="157"/>
      <c r="Q136" s="17" t="s">
        <v>114</v>
      </c>
    </row>
    <row r="137" spans="1:17" ht="15" customHeight="1" x14ac:dyDescent="0.25">
      <c r="A137" s="11" t="s">
        <v>44</v>
      </c>
      <c r="B137" s="16" t="s">
        <v>112</v>
      </c>
      <c r="C137" s="87"/>
      <c r="D137" s="103"/>
      <c r="E137" s="103"/>
      <c r="F137" s="87" t="s">
        <v>150</v>
      </c>
      <c r="G137" s="103"/>
      <c r="H137" s="157"/>
      <c r="I137" s="157"/>
      <c r="J137" s="157"/>
      <c r="K137" s="157"/>
      <c r="L137" s="157"/>
      <c r="M137" s="157"/>
      <c r="N137" s="157"/>
      <c r="O137" s="157"/>
      <c r="P137" s="157"/>
      <c r="Q137" s="17" t="s">
        <v>114</v>
      </c>
    </row>
    <row r="138" spans="1:17" ht="15.75" thickBot="1" x14ac:dyDescent="0.3">
      <c r="A138" s="11"/>
      <c r="B138" s="22"/>
      <c r="C138" s="91"/>
      <c r="D138" s="110"/>
      <c r="E138" s="110"/>
      <c r="F138" s="91"/>
      <c r="G138" s="110"/>
      <c r="H138" s="213"/>
      <c r="I138" s="213"/>
      <c r="J138" s="213"/>
      <c r="K138" s="213"/>
      <c r="L138" s="213"/>
      <c r="M138" s="213"/>
      <c r="N138" s="213"/>
      <c r="O138" s="213"/>
      <c r="P138" s="213"/>
      <c r="Q138" s="23"/>
    </row>
  </sheetData>
  <mergeCells count="376">
    <mergeCell ref="H111:J111"/>
    <mergeCell ref="K111:M111"/>
    <mergeCell ref="N111:P111"/>
    <mergeCell ref="H119:J119"/>
    <mergeCell ref="K119:M119"/>
    <mergeCell ref="N119:P119"/>
    <mergeCell ref="H120:J120"/>
    <mergeCell ref="K120:M120"/>
    <mergeCell ref="N120:P120"/>
    <mergeCell ref="H121:J121"/>
    <mergeCell ref="K121:M121"/>
    <mergeCell ref="N121:P121"/>
    <mergeCell ref="H123:J123"/>
    <mergeCell ref="K123:M123"/>
    <mergeCell ref="N123:P123"/>
    <mergeCell ref="H122:J122"/>
    <mergeCell ref="K122:M122"/>
    <mergeCell ref="N122:P122"/>
    <mergeCell ref="H127:J127"/>
    <mergeCell ref="K127:M127"/>
    <mergeCell ref="N127:P127"/>
    <mergeCell ref="H128:J128"/>
    <mergeCell ref="K128:M128"/>
    <mergeCell ref="N128:P128"/>
    <mergeCell ref="H126:J126"/>
    <mergeCell ref="K126:M126"/>
    <mergeCell ref="N126:P126"/>
    <mergeCell ref="H124:J124"/>
    <mergeCell ref="K124:M124"/>
    <mergeCell ref="N124:P124"/>
    <mergeCell ref="H125:J125"/>
    <mergeCell ref="K125:M125"/>
    <mergeCell ref="N125:P125"/>
    <mergeCell ref="N116:P116"/>
    <mergeCell ref="H118:J118"/>
    <mergeCell ref="K118:M118"/>
    <mergeCell ref="N118:P118"/>
    <mergeCell ref="H112:J112"/>
    <mergeCell ref="K112:M112"/>
    <mergeCell ref="N112:P112"/>
    <mergeCell ref="H113:J113"/>
    <mergeCell ref="K113:M113"/>
    <mergeCell ref="N113:P113"/>
    <mergeCell ref="H114:J114"/>
    <mergeCell ref="K114:M114"/>
    <mergeCell ref="N114:P114"/>
    <mergeCell ref="H115:J115"/>
    <mergeCell ref="K115:M115"/>
    <mergeCell ref="N115:P115"/>
    <mergeCell ref="H116:J116"/>
    <mergeCell ref="K116:M116"/>
    <mergeCell ref="K106:M106"/>
    <mergeCell ref="N106:P106"/>
    <mergeCell ref="H107:J107"/>
    <mergeCell ref="K107:M107"/>
    <mergeCell ref="N107:P107"/>
    <mergeCell ref="H108:J108"/>
    <mergeCell ref="K108:M108"/>
    <mergeCell ref="N108:P108"/>
    <mergeCell ref="H109:J109"/>
    <mergeCell ref="K109:M109"/>
    <mergeCell ref="N109:P109"/>
    <mergeCell ref="H106:J106"/>
    <mergeCell ref="H64:J64"/>
    <mergeCell ref="K64:M64"/>
    <mergeCell ref="N64:P64"/>
    <mergeCell ref="H65:J65"/>
    <mergeCell ref="K65:M65"/>
    <mergeCell ref="N65:P65"/>
    <mergeCell ref="H72:J72"/>
    <mergeCell ref="K72:M72"/>
    <mergeCell ref="N72:P72"/>
    <mergeCell ref="H66:J66"/>
    <mergeCell ref="K66:M66"/>
    <mergeCell ref="N66:P66"/>
    <mergeCell ref="H67:J67"/>
    <mergeCell ref="K67:M67"/>
    <mergeCell ref="N67:P67"/>
    <mergeCell ref="K71:M71"/>
    <mergeCell ref="N71:P71"/>
    <mergeCell ref="K137:M137"/>
    <mergeCell ref="N137:P137"/>
    <mergeCell ref="H138:J138"/>
    <mergeCell ref="K138:M138"/>
    <mergeCell ref="N138:P138"/>
    <mergeCell ref="K134:M134"/>
    <mergeCell ref="N134:P134"/>
    <mergeCell ref="H135:J135"/>
    <mergeCell ref="K135:M135"/>
    <mergeCell ref="N135:P135"/>
    <mergeCell ref="H136:J136"/>
    <mergeCell ref="K136:M136"/>
    <mergeCell ref="N136:P136"/>
    <mergeCell ref="H134:J134"/>
    <mergeCell ref="H137:J137"/>
    <mergeCell ref="K132:M132"/>
    <mergeCell ref="N132:P132"/>
    <mergeCell ref="H133:J133"/>
    <mergeCell ref="K133:M133"/>
    <mergeCell ref="N133:P133"/>
    <mergeCell ref="K129:M129"/>
    <mergeCell ref="N129:P129"/>
    <mergeCell ref="H130:J130"/>
    <mergeCell ref="K130:M130"/>
    <mergeCell ref="N130:P130"/>
    <mergeCell ref="H131:J131"/>
    <mergeCell ref="K131:M131"/>
    <mergeCell ref="N131:P131"/>
    <mergeCell ref="H132:J132"/>
    <mergeCell ref="H129:J129"/>
    <mergeCell ref="K102:M102"/>
    <mergeCell ref="N102:P102"/>
    <mergeCell ref="K99:M99"/>
    <mergeCell ref="N99:P99"/>
    <mergeCell ref="H100:J100"/>
    <mergeCell ref="K100:M100"/>
    <mergeCell ref="N100:P100"/>
    <mergeCell ref="H101:J101"/>
    <mergeCell ref="K101:M101"/>
    <mergeCell ref="N101:P101"/>
    <mergeCell ref="H99:J99"/>
    <mergeCell ref="H102:J102"/>
    <mergeCell ref="H103:J103"/>
    <mergeCell ref="K103:M103"/>
    <mergeCell ref="N103:P103"/>
    <mergeCell ref="H104:J104"/>
    <mergeCell ref="K104:M104"/>
    <mergeCell ref="N104:P104"/>
    <mergeCell ref="H105:J105"/>
    <mergeCell ref="K105:M105"/>
    <mergeCell ref="N105:P105"/>
    <mergeCell ref="K96:M96"/>
    <mergeCell ref="N96:P96"/>
    <mergeCell ref="H97:J97"/>
    <mergeCell ref="K97:M97"/>
    <mergeCell ref="N97:P97"/>
    <mergeCell ref="H98:J98"/>
    <mergeCell ref="K98:M98"/>
    <mergeCell ref="N98:P98"/>
    <mergeCell ref="K93:M93"/>
    <mergeCell ref="N93:P93"/>
    <mergeCell ref="H94:J94"/>
    <mergeCell ref="K94:M94"/>
    <mergeCell ref="N94:P94"/>
    <mergeCell ref="H95:J95"/>
    <mergeCell ref="K95:M95"/>
    <mergeCell ref="N95:P95"/>
    <mergeCell ref="H93:J93"/>
    <mergeCell ref="H96:J96"/>
    <mergeCell ref="K90:M90"/>
    <mergeCell ref="N90:P90"/>
    <mergeCell ref="H92:J92"/>
    <mergeCell ref="K92:M92"/>
    <mergeCell ref="N92:P92"/>
    <mergeCell ref="H88:J88"/>
    <mergeCell ref="K88:M88"/>
    <mergeCell ref="N88:P88"/>
    <mergeCell ref="H89:J89"/>
    <mergeCell ref="K89:M89"/>
    <mergeCell ref="N89:P89"/>
    <mergeCell ref="H90:J90"/>
    <mergeCell ref="H91:J91"/>
    <mergeCell ref="K91:M91"/>
    <mergeCell ref="N91:P91"/>
    <mergeCell ref="K85:M85"/>
    <mergeCell ref="N85:P85"/>
    <mergeCell ref="H86:J86"/>
    <mergeCell ref="K86:M86"/>
    <mergeCell ref="N86:P86"/>
    <mergeCell ref="H87:J87"/>
    <mergeCell ref="K87:M87"/>
    <mergeCell ref="N87:P87"/>
    <mergeCell ref="K82:M82"/>
    <mergeCell ref="N82:P82"/>
    <mergeCell ref="H83:J83"/>
    <mergeCell ref="K83:M83"/>
    <mergeCell ref="N83:P83"/>
    <mergeCell ref="H84:J84"/>
    <mergeCell ref="K84:M84"/>
    <mergeCell ref="N84:P84"/>
    <mergeCell ref="H82:J82"/>
    <mergeCell ref="H85:J85"/>
    <mergeCell ref="K79:M79"/>
    <mergeCell ref="N79:P79"/>
    <mergeCell ref="H80:J80"/>
    <mergeCell ref="K80:M80"/>
    <mergeCell ref="N80:P80"/>
    <mergeCell ref="H81:J81"/>
    <mergeCell ref="K81:M81"/>
    <mergeCell ref="N81:P81"/>
    <mergeCell ref="K76:M76"/>
    <mergeCell ref="N76:P76"/>
    <mergeCell ref="H77:J77"/>
    <mergeCell ref="K77:M77"/>
    <mergeCell ref="N77:P77"/>
    <mergeCell ref="H78:J78"/>
    <mergeCell ref="K78:M78"/>
    <mergeCell ref="N78:P78"/>
    <mergeCell ref="H79:J79"/>
    <mergeCell ref="H76:J76"/>
    <mergeCell ref="H74:J74"/>
    <mergeCell ref="K74:M74"/>
    <mergeCell ref="N74:P74"/>
    <mergeCell ref="H75:J75"/>
    <mergeCell ref="K75:M75"/>
    <mergeCell ref="N75:P75"/>
    <mergeCell ref="K68:M68"/>
    <mergeCell ref="N68:P68"/>
    <mergeCell ref="H69:J69"/>
    <mergeCell ref="K69:M69"/>
    <mergeCell ref="N69:P69"/>
    <mergeCell ref="H70:J70"/>
    <mergeCell ref="K70:M70"/>
    <mergeCell ref="N70:P70"/>
    <mergeCell ref="H68:J68"/>
    <mergeCell ref="H71:J71"/>
    <mergeCell ref="H73:J73"/>
    <mergeCell ref="K73:M73"/>
    <mergeCell ref="N73:P73"/>
    <mergeCell ref="H62:J62"/>
    <mergeCell ref="K62:M62"/>
    <mergeCell ref="N62:P62"/>
    <mergeCell ref="H63:J63"/>
    <mergeCell ref="K63:M63"/>
    <mergeCell ref="N63:P63"/>
    <mergeCell ref="K56:M56"/>
    <mergeCell ref="N56:P56"/>
    <mergeCell ref="H57:J57"/>
    <mergeCell ref="K57:M57"/>
    <mergeCell ref="N57:P57"/>
    <mergeCell ref="H56:J56"/>
    <mergeCell ref="H61:J61"/>
    <mergeCell ref="H58:J58"/>
    <mergeCell ref="K58:M58"/>
    <mergeCell ref="N58:P58"/>
    <mergeCell ref="N54:P55"/>
    <mergeCell ref="H53:J53"/>
    <mergeCell ref="K53:M53"/>
    <mergeCell ref="N53:P53"/>
    <mergeCell ref="K61:M61"/>
    <mergeCell ref="N61:P61"/>
    <mergeCell ref="K51:M52"/>
    <mergeCell ref="N51:P52"/>
    <mergeCell ref="H59:J59"/>
    <mergeCell ref="K59:M59"/>
    <mergeCell ref="N59:P59"/>
    <mergeCell ref="H60:J60"/>
    <mergeCell ref="K60:M60"/>
    <mergeCell ref="N60:P60"/>
    <mergeCell ref="H54:J55"/>
    <mergeCell ref="K54:M55"/>
    <mergeCell ref="N50:P50"/>
    <mergeCell ref="H42:J43"/>
    <mergeCell ref="K42:M43"/>
    <mergeCell ref="N42:P43"/>
    <mergeCell ref="H44:J44"/>
    <mergeCell ref="K44:M44"/>
    <mergeCell ref="N44:P44"/>
    <mergeCell ref="H45:J45"/>
    <mergeCell ref="K45:M45"/>
    <mergeCell ref="N45:P45"/>
    <mergeCell ref="H46:J46"/>
    <mergeCell ref="K46:M46"/>
    <mergeCell ref="N46:P46"/>
    <mergeCell ref="H47:J47"/>
    <mergeCell ref="K47:M47"/>
    <mergeCell ref="N47:P47"/>
    <mergeCell ref="H48:J48"/>
    <mergeCell ref="K48:M48"/>
    <mergeCell ref="N48:P48"/>
    <mergeCell ref="H49:J49"/>
    <mergeCell ref="K49:M49"/>
    <mergeCell ref="H50:J50"/>
    <mergeCell ref="K50:M50"/>
    <mergeCell ref="N33:P33"/>
    <mergeCell ref="N28:P28"/>
    <mergeCell ref="H29:J29"/>
    <mergeCell ref="K29:M29"/>
    <mergeCell ref="N29:P29"/>
    <mergeCell ref="K26:M26"/>
    <mergeCell ref="N26:P26"/>
    <mergeCell ref="H27:J27"/>
    <mergeCell ref="K27:M27"/>
    <mergeCell ref="N27:P27"/>
    <mergeCell ref="N30:P30"/>
    <mergeCell ref="H33:J33"/>
    <mergeCell ref="K33:M33"/>
    <mergeCell ref="N36:P36"/>
    <mergeCell ref="H37:J37"/>
    <mergeCell ref="K37:M37"/>
    <mergeCell ref="N37:P37"/>
    <mergeCell ref="H34:J34"/>
    <mergeCell ref="K34:M34"/>
    <mergeCell ref="N49:P49"/>
    <mergeCell ref="N34:P34"/>
    <mergeCell ref="H35:J35"/>
    <mergeCell ref="K35:M35"/>
    <mergeCell ref="N35:P35"/>
    <mergeCell ref="N40:P40"/>
    <mergeCell ref="H36:J36"/>
    <mergeCell ref="K36:M36"/>
    <mergeCell ref="B54:B55"/>
    <mergeCell ref="C31:C32"/>
    <mergeCell ref="B31:B32"/>
    <mergeCell ref="B38:B39"/>
    <mergeCell ref="F54:F55"/>
    <mergeCell ref="C54:C55"/>
    <mergeCell ref="F38:F39"/>
    <mergeCell ref="F31:F32"/>
    <mergeCell ref="C38:C39"/>
    <mergeCell ref="B51:B52"/>
    <mergeCell ref="F51:F52"/>
    <mergeCell ref="B42:B43"/>
    <mergeCell ref="F42:F43"/>
    <mergeCell ref="H23:J23"/>
    <mergeCell ref="K23:M23"/>
    <mergeCell ref="N23:P23"/>
    <mergeCell ref="H31:J32"/>
    <mergeCell ref="K31:M32"/>
    <mergeCell ref="N31:P32"/>
    <mergeCell ref="Q31:Q32"/>
    <mergeCell ref="H30:J30"/>
    <mergeCell ref="K30:M30"/>
    <mergeCell ref="Q22:Q23"/>
    <mergeCell ref="H26:J26"/>
    <mergeCell ref="K28:M28"/>
    <mergeCell ref="K24:M24"/>
    <mergeCell ref="N24:P24"/>
    <mergeCell ref="H25:J25"/>
    <mergeCell ref="K25:M25"/>
    <mergeCell ref="N25:P25"/>
    <mergeCell ref="A19:Q19"/>
    <mergeCell ref="Q9:Q10"/>
    <mergeCell ref="M11:P11"/>
    <mergeCell ref="M12:P12"/>
    <mergeCell ref="M13:P13"/>
    <mergeCell ref="M14:P14"/>
    <mergeCell ref="M15:P15"/>
    <mergeCell ref="K1:Q1"/>
    <mergeCell ref="K2:Q2"/>
    <mergeCell ref="K3:Q3"/>
    <mergeCell ref="K4:Q4"/>
    <mergeCell ref="K5:Q5"/>
    <mergeCell ref="A13:L13"/>
    <mergeCell ref="A10:P10"/>
    <mergeCell ref="A11:L11"/>
    <mergeCell ref="A8:L8"/>
    <mergeCell ref="A9:L9"/>
    <mergeCell ref="K6:Q6"/>
    <mergeCell ref="M16:P16"/>
    <mergeCell ref="M17:P17"/>
    <mergeCell ref="A16:L16"/>
    <mergeCell ref="Q41:Q60"/>
    <mergeCell ref="H117:J117"/>
    <mergeCell ref="K117:M117"/>
    <mergeCell ref="N117:P117"/>
    <mergeCell ref="H110:J110"/>
    <mergeCell ref="K110:M110"/>
    <mergeCell ref="N110:P110"/>
    <mergeCell ref="A21:A23"/>
    <mergeCell ref="B21:B23"/>
    <mergeCell ref="F21:F23"/>
    <mergeCell ref="D21:D23"/>
    <mergeCell ref="E21:E23"/>
    <mergeCell ref="G21:G23"/>
    <mergeCell ref="H21:Q21"/>
    <mergeCell ref="H38:J39"/>
    <mergeCell ref="H40:J40"/>
    <mergeCell ref="H51:J52"/>
    <mergeCell ref="C21:C23"/>
    <mergeCell ref="H24:J24"/>
    <mergeCell ref="K38:M39"/>
    <mergeCell ref="N38:P39"/>
    <mergeCell ref="Q38:Q39"/>
    <mergeCell ref="K40:M40"/>
    <mergeCell ref="H28:J28"/>
  </mergeCells>
  <pageMargins left="0.78740157480314965" right="0.39370078740157483" top="0.78740157480314965" bottom="0.78740157480314965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P12" sqref="P12"/>
    </sheetView>
  </sheetViews>
  <sheetFormatPr defaultRowHeight="15" x14ac:dyDescent="0.25"/>
  <cols>
    <col min="1" max="1" width="9.140625" style="40"/>
    <col min="2" max="2" width="68.5703125" style="40" customWidth="1"/>
    <col min="3" max="3" width="11.85546875" style="40" customWidth="1"/>
    <col min="4" max="4" width="11.7109375" style="40" customWidth="1"/>
    <col min="5" max="5" width="9.140625" style="40"/>
    <col min="6" max="6" width="4.85546875" style="40" customWidth="1"/>
    <col min="7" max="8" width="9.140625" style="40"/>
    <col min="9" max="9" width="5.5703125" style="40" customWidth="1"/>
    <col min="10" max="11" width="9.140625" style="40"/>
    <col min="12" max="12" width="5.85546875" style="40" customWidth="1"/>
    <col min="13" max="13" width="9.140625" style="40"/>
    <col min="14" max="14" width="16.5703125" style="40" customWidth="1"/>
    <col min="15" max="15" width="9.140625" style="40"/>
    <col min="16" max="16" width="12.5703125" style="40" bestFit="1" customWidth="1"/>
    <col min="17" max="16384" width="9.140625" style="40"/>
  </cols>
  <sheetData>
    <row r="1" spans="1:16" x14ac:dyDescent="0.25">
      <c r="A1" s="214" t="s">
        <v>247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6" x14ac:dyDescent="0.25">
      <c r="A3" s="164" t="s">
        <v>186</v>
      </c>
      <c r="B3" s="228" t="s">
        <v>52</v>
      </c>
      <c r="C3" s="161" t="s">
        <v>187</v>
      </c>
      <c r="D3" s="161" t="s">
        <v>188</v>
      </c>
      <c r="E3" s="170" t="s">
        <v>157</v>
      </c>
      <c r="F3" s="171"/>
      <c r="G3" s="171"/>
      <c r="H3" s="171"/>
      <c r="I3" s="171"/>
      <c r="J3" s="171"/>
      <c r="K3" s="171"/>
      <c r="L3" s="171"/>
      <c r="M3" s="171"/>
      <c r="N3" s="172"/>
    </row>
    <row r="4" spans="1:16" x14ac:dyDescent="0.25">
      <c r="A4" s="165"/>
      <c r="B4" s="229"/>
      <c r="C4" s="162"/>
      <c r="D4" s="162"/>
      <c r="E4" s="5" t="s">
        <v>158</v>
      </c>
      <c r="F4" s="3" t="s">
        <v>378</v>
      </c>
      <c r="G4" s="4" t="s">
        <v>159</v>
      </c>
      <c r="H4" s="5" t="s">
        <v>158</v>
      </c>
      <c r="I4" s="3" t="s">
        <v>379</v>
      </c>
      <c r="J4" s="4" t="s">
        <v>159</v>
      </c>
      <c r="K4" s="5" t="s">
        <v>158</v>
      </c>
      <c r="L4" s="3" t="s">
        <v>380</v>
      </c>
      <c r="M4" s="4" t="s">
        <v>159</v>
      </c>
      <c r="N4" s="164" t="s">
        <v>160</v>
      </c>
    </row>
    <row r="5" spans="1:16" x14ac:dyDescent="0.25">
      <c r="A5" s="166"/>
      <c r="B5" s="230"/>
      <c r="C5" s="163"/>
      <c r="D5" s="163"/>
      <c r="E5" s="192" t="s">
        <v>189</v>
      </c>
      <c r="F5" s="193"/>
      <c r="G5" s="193"/>
      <c r="H5" s="192" t="s">
        <v>190</v>
      </c>
      <c r="I5" s="193"/>
      <c r="J5" s="193"/>
      <c r="K5" s="192" t="s">
        <v>191</v>
      </c>
      <c r="L5" s="193"/>
      <c r="M5" s="193"/>
      <c r="N5" s="166"/>
    </row>
    <row r="6" spans="1:16" s="47" customFormat="1" ht="15.75" thickBot="1" x14ac:dyDescent="0.3">
      <c r="A6" s="48" t="s">
        <v>53</v>
      </c>
      <c r="B6" s="45" t="s">
        <v>55</v>
      </c>
      <c r="C6" s="27" t="s">
        <v>113</v>
      </c>
      <c r="D6" s="27" t="s">
        <v>152</v>
      </c>
      <c r="E6" s="226" t="s">
        <v>164</v>
      </c>
      <c r="F6" s="227"/>
      <c r="G6" s="227"/>
      <c r="H6" s="226" t="s">
        <v>165</v>
      </c>
      <c r="I6" s="227"/>
      <c r="J6" s="227"/>
      <c r="K6" s="226" t="s">
        <v>166</v>
      </c>
      <c r="L6" s="227"/>
      <c r="M6" s="227"/>
      <c r="N6" s="46" t="s">
        <v>167</v>
      </c>
    </row>
    <row r="7" spans="1:16" x14ac:dyDescent="0.25">
      <c r="A7" s="7">
        <v>1</v>
      </c>
      <c r="B7" s="10" t="s">
        <v>246</v>
      </c>
      <c r="C7" s="36" t="s">
        <v>192</v>
      </c>
      <c r="D7" s="37" t="s">
        <v>114</v>
      </c>
      <c r="E7" s="224">
        <f>'Раздел 1'!H102</f>
        <v>24895947.959999997</v>
      </c>
      <c r="F7" s="225"/>
      <c r="G7" s="225"/>
      <c r="H7" s="224">
        <f>'Раздел 1'!K102</f>
        <v>16904383.440000001</v>
      </c>
      <c r="I7" s="225"/>
      <c r="J7" s="225"/>
      <c r="K7" s="224">
        <f>'Раздел 1'!N102</f>
        <v>16904383.440000001</v>
      </c>
      <c r="L7" s="225"/>
      <c r="M7" s="225"/>
      <c r="N7" s="15"/>
    </row>
    <row r="8" spans="1:16" ht="110.25" customHeight="1" x14ac:dyDescent="0.25">
      <c r="A8" s="6" t="s">
        <v>193</v>
      </c>
      <c r="B8" s="9" t="s">
        <v>239</v>
      </c>
      <c r="C8" s="1" t="s">
        <v>194</v>
      </c>
      <c r="D8" s="38" t="s">
        <v>114</v>
      </c>
      <c r="E8" s="204"/>
      <c r="F8" s="205"/>
      <c r="G8" s="205"/>
      <c r="H8" s="204"/>
      <c r="I8" s="205"/>
      <c r="J8" s="205"/>
      <c r="K8" s="204"/>
      <c r="L8" s="205"/>
      <c r="M8" s="205"/>
      <c r="N8" s="17"/>
    </row>
    <row r="9" spans="1:16" ht="29.25" customHeight="1" x14ac:dyDescent="0.25">
      <c r="A9" s="6" t="s">
        <v>195</v>
      </c>
      <c r="B9" s="9" t="s">
        <v>240</v>
      </c>
      <c r="C9" s="1" t="s">
        <v>196</v>
      </c>
      <c r="D9" s="38" t="s">
        <v>114</v>
      </c>
      <c r="E9" s="204"/>
      <c r="F9" s="205"/>
      <c r="G9" s="205"/>
      <c r="H9" s="204"/>
      <c r="I9" s="205"/>
      <c r="J9" s="205"/>
      <c r="K9" s="204"/>
      <c r="L9" s="205"/>
      <c r="M9" s="205"/>
      <c r="N9" s="17"/>
    </row>
    <row r="10" spans="1:16" ht="27" customHeight="1" x14ac:dyDescent="0.25">
      <c r="A10" s="6" t="s">
        <v>197</v>
      </c>
      <c r="B10" s="9" t="s">
        <v>241</v>
      </c>
      <c r="C10" s="1" t="s">
        <v>198</v>
      </c>
      <c r="D10" s="38" t="s">
        <v>114</v>
      </c>
      <c r="E10" s="204">
        <f>3746284.05+1291047.82</f>
        <v>5037331.87</v>
      </c>
      <c r="F10" s="205"/>
      <c r="G10" s="205"/>
      <c r="H10" s="204"/>
      <c r="I10" s="205"/>
      <c r="J10" s="205"/>
      <c r="K10" s="204"/>
      <c r="L10" s="205"/>
      <c r="M10" s="205"/>
      <c r="N10" s="17"/>
    </row>
    <row r="11" spans="1:16" ht="27" customHeight="1" x14ac:dyDescent="0.25">
      <c r="A11" s="6" t="s">
        <v>199</v>
      </c>
      <c r="B11" s="9" t="s">
        <v>242</v>
      </c>
      <c r="C11" s="1" t="s">
        <v>200</v>
      </c>
      <c r="D11" s="38" t="s">
        <v>114</v>
      </c>
      <c r="E11" s="204">
        <f>E7-E10</f>
        <v>19858616.089999996</v>
      </c>
      <c r="F11" s="205"/>
      <c r="G11" s="205"/>
      <c r="H11" s="204">
        <f>H12+H15+H22</f>
        <v>16904383.440000001</v>
      </c>
      <c r="I11" s="205"/>
      <c r="J11" s="205"/>
      <c r="K11" s="204">
        <f>K12+K15+K22</f>
        <v>16904383.440000001</v>
      </c>
      <c r="L11" s="205"/>
      <c r="M11" s="205"/>
      <c r="N11" s="17"/>
    </row>
    <row r="12" spans="1:16" ht="37.5" customHeight="1" x14ac:dyDescent="0.25">
      <c r="A12" s="6" t="s">
        <v>201</v>
      </c>
      <c r="B12" s="11" t="s">
        <v>202</v>
      </c>
      <c r="C12" s="1" t="s">
        <v>203</v>
      </c>
      <c r="D12" s="38" t="s">
        <v>114</v>
      </c>
      <c r="E12" s="204">
        <f>'Раздел 1'!H104+'Раздел 1'!H105+'Раздел 1'!H107+'Раздел 1'!H108+'Раздел 1'!H109+'Раздел 1'!H112+'Раздел 1'!H118+'Раздел 1'!H119+'Раздел 1'!H120+'Раздел 1'!H121+'Раздел 1'!H125+'Раздел 1'!H126+'Раздел 1'!H128-146738-1431954.25-1291047.82</f>
        <v>12564875.219999999</v>
      </c>
      <c r="F12" s="205"/>
      <c r="G12" s="205"/>
      <c r="H12" s="204">
        <f>'Раздел 1'!K104+'Раздел 1'!K105+'Раздел 1'!K107+'Раздел 1'!K108+'Раздел 1'!K109+'Раздел 1'!K112+'Раздел 1'!K118+'Раздел 1'!K119+'Раздел 1'!K120+'Раздел 1'!K121+'Раздел 1'!K125+'Раздел 1'!K126+'Раздел 1'!K128</f>
        <v>15876440</v>
      </c>
      <c r="I12" s="205"/>
      <c r="J12" s="205"/>
      <c r="K12" s="204">
        <f>'Раздел 1'!N104+'Раздел 1'!N105+'Раздел 1'!N107+'Раздел 1'!N108+'Раздел 1'!N109+'Раздел 1'!N112+'Раздел 1'!N118+'Раздел 1'!N119+'Раздел 1'!N120+'Раздел 1'!N121+'Раздел 1'!N125+'Раздел 1'!N126+'Раздел 1'!N128</f>
        <v>15876440</v>
      </c>
      <c r="L12" s="205"/>
      <c r="M12" s="205"/>
      <c r="N12" s="17"/>
      <c r="P12" s="148"/>
    </row>
    <row r="13" spans="1:16" ht="28.5" customHeight="1" x14ac:dyDescent="0.25">
      <c r="A13" s="6" t="s">
        <v>204</v>
      </c>
      <c r="B13" s="8" t="s">
        <v>205</v>
      </c>
      <c r="C13" s="1" t="s">
        <v>206</v>
      </c>
      <c r="D13" s="38" t="s">
        <v>114</v>
      </c>
      <c r="E13" s="204">
        <f>E12</f>
        <v>12564875.219999999</v>
      </c>
      <c r="F13" s="205"/>
      <c r="G13" s="205"/>
      <c r="H13" s="204">
        <f>H12</f>
        <v>15876440</v>
      </c>
      <c r="I13" s="205"/>
      <c r="J13" s="205"/>
      <c r="K13" s="204">
        <f>K12</f>
        <v>15876440</v>
      </c>
      <c r="L13" s="205"/>
      <c r="M13" s="205"/>
      <c r="N13" s="17"/>
    </row>
    <row r="14" spans="1:16" ht="17.25" customHeight="1" x14ac:dyDescent="0.25">
      <c r="A14" s="6" t="s">
        <v>207</v>
      </c>
      <c r="B14" s="8" t="s">
        <v>243</v>
      </c>
      <c r="C14" s="1" t="s">
        <v>208</v>
      </c>
      <c r="D14" s="38" t="s">
        <v>114</v>
      </c>
      <c r="E14" s="204"/>
      <c r="F14" s="205"/>
      <c r="G14" s="205"/>
      <c r="H14" s="204"/>
      <c r="I14" s="205"/>
      <c r="J14" s="205"/>
      <c r="K14" s="204"/>
      <c r="L14" s="205"/>
      <c r="M14" s="205"/>
      <c r="N14" s="17"/>
    </row>
    <row r="15" spans="1:16" ht="29.25" customHeight="1" x14ac:dyDescent="0.25">
      <c r="A15" s="6" t="s">
        <v>209</v>
      </c>
      <c r="B15" s="11" t="s">
        <v>210</v>
      </c>
      <c r="C15" s="1" t="s">
        <v>211</v>
      </c>
      <c r="D15" s="38" t="s">
        <v>114</v>
      </c>
      <c r="E15" s="204">
        <f>'Раздел 1'!H106+'Раздел 1'!H113+'Раздел 1'!H114+'Раздел 1'!H115+'Раздел 1'!H116-2167591.8</f>
        <v>567431.06000000052</v>
      </c>
      <c r="F15" s="205"/>
      <c r="G15" s="205"/>
      <c r="H15" s="204">
        <f>'Раздел 1'!K106+'Раздел 1'!K113+'Раздел 1'!K114+'Раздел 1'!K115+'Раздел 1'!K116</f>
        <v>949431.96</v>
      </c>
      <c r="I15" s="205"/>
      <c r="J15" s="205"/>
      <c r="K15" s="204">
        <f>'Раздел 1'!N106+'Раздел 1'!N113+'Раздел 1'!N114+'Раздел 1'!N115+'Раздел 1'!N116</f>
        <v>949431.96</v>
      </c>
      <c r="L15" s="205"/>
      <c r="M15" s="205"/>
      <c r="N15" s="17"/>
    </row>
    <row r="16" spans="1:16" ht="28.5" customHeight="1" x14ac:dyDescent="0.25">
      <c r="A16" s="6" t="s">
        <v>212</v>
      </c>
      <c r="B16" s="8" t="s">
        <v>205</v>
      </c>
      <c r="C16" s="1" t="s">
        <v>213</v>
      </c>
      <c r="D16" s="38" t="s">
        <v>114</v>
      </c>
      <c r="E16" s="204">
        <f>E15</f>
        <v>567431.06000000052</v>
      </c>
      <c r="F16" s="205"/>
      <c r="G16" s="205"/>
      <c r="H16" s="204">
        <f>H15</f>
        <v>949431.96</v>
      </c>
      <c r="I16" s="205"/>
      <c r="J16" s="205"/>
      <c r="K16" s="204">
        <f>K15</f>
        <v>949431.96</v>
      </c>
      <c r="L16" s="205"/>
      <c r="M16" s="205"/>
      <c r="N16" s="17"/>
    </row>
    <row r="17" spans="1:14" ht="21" customHeight="1" x14ac:dyDescent="0.25">
      <c r="A17" s="6" t="s">
        <v>214</v>
      </c>
      <c r="B17" s="8" t="s">
        <v>243</v>
      </c>
      <c r="C17" s="1" t="s">
        <v>215</v>
      </c>
      <c r="D17" s="38" t="s">
        <v>114</v>
      </c>
      <c r="E17" s="204"/>
      <c r="F17" s="205"/>
      <c r="G17" s="205"/>
      <c r="H17" s="204"/>
      <c r="I17" s="205"/>
      <c r="J17" s="205"/>
      <c r="K17" s="204"/>
      <c r="L17" s="205"/>
      <c r="M17" s="205"/>
      <c r="N17" s="17"/>
    </row>
    <row r="18" spans="1:14" ht="15.75" customHeight="1" x14ac:dyDescent="0.25">
      <c r="A18" s="6" t="s">
        <v>216</v>
      </c>
      <c r="B18" s="11" t="s">
        <v>244</v>
      </c>
      <c r="C18" s="1" t="s">
        <v>217</v>
      </c>
      <c r="D18" s="38" t="s">
        <v>114</v>
      </c>
      <c r="E18" s="204"/>
      <c r="F18" s="205"/>
      <c r="G18" s="205"/>
      <c r="H18" s="204"/>
      <c r="I18" s="205"/>
      <c r="J18" s="205"/>
      <c r="K18" s="204"/>
      <c r="L18" s="205"/>
      <c r="M18" s="205"/>
      <c r="N18" s="17"/>
    </row>
    <row r="19" spans="1:14" ht="15" customHeight="1" x14ac:dyDescent="0.25">
      <c r="A19" s="6" t="s">
        <v>218</v>
      </c>
      <c r="B19" s="11" t="s">
        <v>219</v>
      </c>
      <c r="C19" s="1" t="s">
        <v>220</v>
      </c>
      <c r="D19" s="38" t="s">
        <v>114</v>
      </c>
      <c r="E19" s="204"/>
      <c r="F19" s="205"/>
      <c r="G19" s="205"/>
      <c r="H19" s="204"/>
      <c r="I19" s="205"/>
      <c r="J19" s="205"/>
      <c r="K19" s="204"/>
      <c r="L19" s="205"/>
      <c r="M19" s="205"/>
      <c r="N19" s="17"/>
    </row>
    <row r="20" spans="1:14" ht="15" customHeight="1" x14ac:dyDescent="0.25">
      <c r="A20" s="6" t="s">
        <v>221</v>
      </c>
      <c r="B20" s="8" t="s">
        <v>205</v>
      </c>
      <c r="C20" s="1" t="s">
        <v>222</v>
      </c>
      <c r="D20" s="38" t="s">
        <v>114</v>
      </c>
      <c r="E20" s="204"/>
      <c r="F20" s="205"/>
      <c r="G20" s="205"/>
      <c r="H20" s="204"/>
      <c r="I20" s="205"/>
      <c r="J20" s="205"/>
      <c r="K20" s="204"/>
      <c r="L20" s="205"/>
      <c r="M20" s="205"/>
      <c r="N20" s="17"/>
    </row>
    <row r="21" spans="1:14" ht="15" customHeight="1" x14ac:dyDescent="0.25">
      <c r="A21" s="6" t="s">
        <v>223</v>
      </c>
      <c r="B21" s="8" t="s">
        <v>243</v>
      </c>
      <c r="C21" s="1" t="s">
        <v>224</v>
      </c>
      <c r="D21" s="38" t="s">
        <v>114</v>
      </c>
      <c r="E21" s="204"/>
      <c r="F21" s="205"/>
      <c r="G21" s="205"/>
      <c r="H21" s="204"/>
      <c r="I21" s="205"/>
      <c r="J21" s="205"/>
      <c r="K21" s="204"/>
      <c r="L21" s="205"/>
      <c r="M21" s="205"/>
      <c r="N21" s="17"/>
    </row>
    <row r="22" spans="1:14" ht="15.75" customHeight="1" x14ac:dyDescent="0.25">
      <c r="A22" s="6" t="s">
        <v>225</v>
      </c>
      <c r="B22" s="11" t="s">
        <v>226</v>
      </c>
      <c r="C22" s="1" t="s">
        <v>227</v>
      </c>
      <c r="D22" s="38" t="s">
        <v>114</v>
      </c>
      <c r="E22" s="204">
        <f>'Раздел 1'!H122+'Раздел 1'!H124+'Раздел 1'!H127</f>
        <v>337803.81</v>
      </c>
      <c r="F22" s="205"/>
      <c r="G22" s="205"/>
      <c r="H22" s="204">
        <f>'Раздел 1'!K122</f>
        <v>78511.48</v>
      </c>
      <c r="I22" s="205"/>
      <c r="J22" s="205"/>
      <c r="K22" s="204">
        <f>'Раздел 1'!N122</f>
        <v>78511.48</v>
      </c>
      <c r="L22" s="205"/>
      <c r="M22" s="205"/>
      <c r="N22" s="17"/>
    </row>
    <row r="23" spans="1:14" ht="15" customHeight="1" x14ac:dyDescent="0.25">
      <c r="A23" s="6" t="s">
        <v>228</v>
      </c>
      <c r="B23" s="8" t="s">
        <v>205</v>
      </c>
      <c r="C23" s="2" t="s">
        <v>229</v>
      </c>
      <c r="D23" s="39" t="s">
        <v>114</v>
      </c>
      <c r="E23" s="175">
        <f>E22</f>
        <v>337803.81</v>
      </c>
      <c r="F23" s="176"/>
      <c r="G23" s="176"/>
      <c r="H23" s="175">
        <f>H22</f>
        <v>78511.48</v>
      </c>
      <c r="I23" s="176"/>
      <c r="J23" s="176"/>
      <c r="K23" s="175">
        <f>K22</f>
        <v>78511.48</v>
      </c>
      <c r="L23" s="176"/>
      <c r="M23" s="176"/>
      <c r="N23" s="19"/>
    </row>
    <row r="24" spans="1:14" ht="15" customHeight="1" x14ac:dyDescent="0.25">
      <c r="A24" s="6" t="s">
        <v>230</v>
      </c>
      <c r="B24" s="8" t="s">
        <v>231</v>
      </c>
      <c r="C24" s="1" t="s">
        <v>232</v>
      </c>
      <c r="D24" s="38" t="s">
        <v>114</v>
      </c>
      <c r="E24" s="204"/>
      <c r="F24" s="205"/>
      <c r="G24" s="205"/>
      <c r="H24" s="204"/>
      <c r="I24" s="205"/>
      <c r="J24" s="205"/>
      <c r="K24" s="204"/>
      <c r="L24" s="205"/>
      <c r="M24" s="205"/>
      <c r="N24" s="17"/>
    </row>
    <row r="25" spans="1:14" ht="26.25" customHeight="1" x14ac:dyDescent="0.25">
      <c r="A25" s="6" t="s">
        <v>55</v>
      </c>
      <c r="B25" s="33" t="s">
        <v>245</v>
      </c>
      <c r="C25" s="1" t="s">
        <v>233</v>
      </c>
      <c r="D25" s="38" t="s">
        <v>114</v>
      </c>
      <c r="E25" s="204">
        <f>E12+E15+E22</f>
        <v>13470110.09</v>
      </c>
      <c r="F25" s="205"/>
      <c r="G25" s="205"/>
      <c r="H25" s="204">
        <f>H7</f>
        <v>16904383.440000001</v>
      </c>
      <c r="I25" s="205"/>
      <c r="J25" s="205"/>
      <c r="K25" s="204">
        <f>K7</f>
        <v>16904383.440000001</v>
      </c>
      <c r="L25" s="205"/>
      <c r="M25" s="205"/>
      <c r="N25" s="17"/>
    </row>
    <row r="26" spans="1:14" ht="15" customHeight="1" x14ac:dyDescent="0.25">
      <c r="A26" s="215"/>
      <c r="B26" s="34" t="s">
        <v>234</v>
      </c>
      <c r="C26" s="199" t="s">
        <v>235</v>
      </c>
      <c r="D26" s="218"/>
      <c r="E26" s="173">
        <f>E25</f>
        <v>13470110.09</v>
      </c>
      <c r="F26" s="174"/>
      <c r="G26" s="174"/>
      <c r="H26" s="173">
        <f>H25</f>
        <v>16904383.440000001</v>
      </c>
      <c r="I26" s="174"/>
      <c r="J26" s="174"/>
      <c r="K26" s="173">
        <f>K25</f>
        <v>16904383.440000001</v>
      </c>
      <c r="L26" s="174"/>
      <c r="M26" s="174"/>
      <c r="N26" s="154"/>
    </row>
    <row r="27" spans="1:14" x14ac:dyDescent="0.25">
      <c r="A27" s="216"/>
      <c r="B27" s="35"/>
      <c r="C27" s="200"/>
      <c r="D27" s="223"/>
      <c r="E27" s="175"/>
      <c r="F27" s="176"/>
      <c r="G27" s="176"/>
      <c r="H27" s="175"/>
      <c r="I27" s="176"/>
      <c r="J27" s="176"/>
      <c r="K27" s="175"/>
      <c r="L27" s="176"/>
      <c r="M27" s="176"/>
      <c r="N27" s="156"/>
    </row>
    <row r="28" spans="1:14" ht="26.25" customHeight="1" x14ac:dyDescent="0.25">
      <c r="A28" s="6" t="s">
        <v>113</v>
      </c>
      <c r="B28" s="33" t="s">
        <v>236</v>
      </c>
      <c r="C28" s="1" t="s">
        <v>237</v>
      </c>
      <c r="D28" s="38" t="s">
        <v>114</v>
      </c>
      <c r="E28" s="204"/>
      <c r="F28" s="205"/>
      <c r="G28" s="205"/>
      <c r="H28" s="204"/>
      <c r="I28" s="205"/>
      <c r="J28" s="205"/>
      <c r="K28" s="204"/>
      <c r="L28" s="205"/>
      <c r="M28" s="205"/>
      <c r="N28" s="17"/>
    </row>
    <row r="29" spans="1:14" ht="15" customHeight="1" x14ac:dyDescent="0.25">
      <c r="A29" s="215"/>
      <c r="B29" s="34" t="s">
        <v>234</v>
      </c>
      <c r="C29" s="199" t="s">
        <v>238</v>
      </c>
      <c r="D29" s="218"/>
      <c r="E29" s="173"/>
      <c r="F29" s="174"/>
      <c r="G29" s="174"/>
      <c r="H29" s="173"/>
      <c r="I29" s="174"/>
      <c r="J29" s="174"/>
      <c r="K29" s="173"/>
      <c r="L29" s="174"/>
      <c r="M29" s="174"/>
      <c r="N29" s="154"/>
    </row>
    <row r="30" spans="1:14" ht="15.75" thickBot="1" x14ac:dyDescent="0.3">
      <c r="A30" s="216"/>
      <c r="B30" s="35"/>
      <c r="C30" s="217"/>
      <c r="D30" s="219"/>
      <c r="E30" s="220"/>
      <c r="F30" s="221"/>
      <c r="G30" s="221"/>
      <c r="H30" s="220"/>
      <c r="I30" s="221"/>
      <c r="J30" s="221"/>
      <c r="K30" s="220"/>
      <c r="L30" s="221"/>
      <c r="M30" s="221"/>
      <c r="N30" s="222"/>
    </row>
  </sheetData>
  <mergeCells count="87">
    <mergeCell ref="N4:N5"/>
    <mergeCell ref="A3:A5"/>
    <mergeCell ref="B3:B5"/>
    <mergeCell ref="C3:C5"/>
    <mergeCell ref="D3:D5"/>
    <mergeCell ref="E3:N3"/>
    <mergeCell ref="E7:G7"/>
    <mergeCell ref="H7:J7"/>
    <mergeCell ref="K7:M7"/>
    <mergeCell ref="E5:G5"/>
    <mergeCell ref="H5:J5"/>
    <mergeCell ref="K5:M5"/>
    <mergeCell ref="E6:G6"/>
    <mergeCell ref="H6:J6"/>
    <mergeCell ref="K6:M6"/>
    <mergeCell ref="K8:M8"/>
    <mergeCell ref="E9:G9"/>
    <mergeCell ref="H9:J9"/>
    <mergeCell ref="K9:M9"/>
    <mergeCell ref="E8:G8"/>
    <mergeCell ref="H8:J8"/>
    <mergeCell ref="K10:M10"/>
    <mergeCell ref="E11:G11"/>
    <mergeCell ref="H11:J11"/>
    <mergeCell ref="K11:M11"/>
    <mergeCell ref="E10:G10"/>
    <mergeCell ref="H10:J10"/>
    <mergeCell ref="K12:M12"/>
    <mergeCell ref="E13:G13"/>
    <mergeCell ref="H13:J13"/>
    <mergeCell ref="K13:M13"/>
    <mergeCell ref="E12:G12"/>
    <mergeCell ref="H12:J12"/>
    <mergeCell ref="K14:M14"/>
    <mergeCell ref="E15:G15"/>
    <mergeCell ref="H15:J15"/>
    <mergeCell ref="K15:M15"/>
    <mergeCell ref="E14:G14"/>
    <mergeCell ref="H14:J14"/>
    <mergeCell ref="K16:M16"/>
    <mergeCell ref="E17:G17"/>
    <mergeCell ref="H17:J17"/>
    <mergeCell ref="K17:M17"/>
    <mergeCell ref="E16:G16"/>
    <mergeCell ref="H16:J16"/>
    <mergeCell ref="K18:M18"/>
    <mergeCell ref="E19:G19"/>
    <mergeCell ref="H19:J19"/>
    <mergeCell ref="K19:M19"/>
    <mergeCell ref="E18:G18"/>
    <mergeCell ref="H18:J18"/>
    <mergeCell ref="K20:M20"/>
    <mergeCell ref="E21:G21"/>
    <mergeCell ref="H21:J21"/>
    <mergeCell ref="K21:M21"/>
    <mergeCell ref="E20:G20"/>
    <mergeCell ref="H20:J20"/>
    <mergeCell ref="K22:M22"/>
    <mergeCell ref="E23:G23"/>
    <mergeCell ref="H23:J23"/>
    <mergeCell ref="K23:M23"/>
    <mergeCell ref="E22:G22"/>
    <mergeCell ref="H22:J22"/>
    <mergeCell ref="E26:G27"/>
    <mergeCell ref="H26:J27"/>
    <mergeCell ref="K24:M24"/>
    <mergeCell ref="E25:G25"/>
    <mergeCell ref="H25:J25"/>
    <mergeCell ref="K25:M25"/>
    <mergeCell ref="E24:G24"/>
    <mergeCell ref="H24:J24"/>
    <mergeCell ref="A1:N1"/>
    <mergeCell ref="A29:A30"/>
    <mergeCell ref="C29:C30"/>
    <mergeCell ref="D29:D30"/>
    <mergeCell ref="E29:G30"/>
    <mergeCell ref="H29:J30"/>
    <mergeCell ref="K29:M30"/>
    <mergeCell ref="N29:N30"/>
    <mergeCell ref="K26:M27"/>
    <mergeCell ref="N26:N27"/>
    <mergeCell ref="E28:G28"/>
    <mergeCell ref="H28:J28"/>
    <mergeCell ref="K28:M28"/>
    <mergeCell ref="A26:A27"/>
    <mergeCell ref="C26:C27"/>
    <mergeCell ref="D26:D27"/>
  </mergeCells>
  <pageMargins left="0.78740157480314965" right="0.39370078740157483" top="0.78740157480314965" bottom="0.78740157480314965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opLeftCell="A28" workbookViewId="0">
      <selection activeCell="G24" sqref="G24"/>
    </sheetView>
  </sheetViews>
  <sheetFormatPr defaultRowHeight="15" x14ac:dyDescent="0.25"/>
  <cols>
    <col min="1" max="1" width="7.5703125" style="85" customWidth="1"/>
    <col min="2" max="2" width="87.7109375" style="85" customWidth="1"/>
    <col min="3" max="5" width="19.42578125" style="85" customWidth="1"/>
    <col min="6" max="16384" width="9.140625" style="85"/>
  </cols>
  <sheetData>
    <row r="1" spans="1:5" x14ac:dyDescent="0.25">
      <c r="A1" s="231" t="s">
        <v>352</v>
      </c>
      <c r="B1" s="231"/>
      <c r="C1" s="231"/>
      <c r="D1" s="231"/>
      <c r="E1" s="231"/>
    </row>
    <row r="2" spans="1:5" x14ac:dyDescent="0.25">
      <c r="A2" s="140"/>
      <c r="B2" s="140"/>
      <c r="C2" s="140"/>
      <c r="D2" s="140"/>
      <c r="E2" s="140"/>
    </row>
    <row r="3" spans="1:5" x14ac:dyDescent="0.25">
      <c r="A3" s="231" t="s">
        <v>346</v>
      </c>
      <c r="B3" s="231"/>
      <c r="C3" s="231"/>
      <c r="D3" s="231"/>
      <c r="E3" s="231"/>
    </row>
    <row r="4" spans="1:5" x14ac:dyDescent="0.25">
      <c r="A4" s="140"/>
      <c r="B4" s="140"/>
      <c r="C4" s="140"/>
      <c r="D4" s="140"/>
      <c r="E4" s="140"/>
    </row>
    <row r="5" spans="1:5" x14ac:dyDescent="0.25">
      <c r="A5" s="231" t="s">
        <v>367</v>
      </c>
      <c r="B5" s="231"/>
      <c r="C5" s="231"/>
      <c r="D5" s="231"/>
      <c r="E5" s="231"/>
    </row>
    <row r="6" spans="1:5" ht="80.25" customHeight="1" x14ac:dyDescent="0.25">
      <c r="A6" s="141" t="s">
        <v>347</v>
      </c>
      <c r="B6" s="141" t="s">
        <v>348</v>
      </c>
      <c r="C6" s="141" t="s">
        <v>350</v>
      </c>
      <c r="D6" s="141" t="s">
        <v>368</v>
      </c>
      <c r="E6" s="141" t="s">
        <v>349</v>
      </c>
    </row>
    <row r="7" spans="1:5" ht="25.5" x14ac:dyDescent="0.25">
      <c r="A7" s="142">
        <v>1</v>
      </c>
      <c r="B7" s="142" t="s">
        <v>453</v>
      </c>
      <c r="C7" s="143">
        <v>51.663200000000003</v>
      </c>
      <c r="D7" s="141">
        <v>63.48</v>
      </c>
      <c r="E7" s="143">
        <v>13118.32</v>
      </c>
    </row>
    <row r="8" spans="1:5" ht="25.5" x14ac:dyDescent="0.25">
      <c r="A8" s="142">
        <v>2</v>
      </c>
      <c r="B8" s="142" t="s">
        <v>453</v>
      </c>
      <c r="C8" s="143">
        <v>51.663200000000003</v>
      </c>
      <c r="D8" s="141">
        <v>42</v>
      </c>
      <c r="E8" s="143">
        <v>8679.4</v>
      </c>
    </row>
    <row r="9" spans="1:5" ht="25.5" x14ac:dyDescent="0.25">
      <c r="A9" s="142">
        <v>3</v>
      </c>
      <c r="B9" s="142" t="s">
        <v>453</v>
      </c>
      <c r="C9" s="143">
        <v>150.68</v>
      </c>
      <c r="D9" s="141">
        <v>206.96</v>
      </c>
      <c r="E9" s="143">
        <v>314350.84000000003</v>
      </c>
    </row>
    <row r="10" spans="1:5" x14ac:dyDescent="0.25">
      <c r="A10" s="142"/>
      <c r="B10" s="142"/>
      <c r="C10" s="143"/>
      <c r="D10" s="145"/>
      <c r="E10" s="143"/>
    </row>
    <row r="11" spans="1:5" x14ac:dyDescent="0.25">
      <c r="A11" s="232" t="s">
        <v>351</v>
      </c>
      <c r="B11" s="232"/>
      <c r="C11" s="141" t="s">
        <v>114</v>
      </c>
      <c r="D11" s="141" t="s">
        <v>114</v>
      </c>
      <c r="E11" s="144">
        <f>E7+E8+E9</f>
        <v>336148.56000000006</v>
      </c>
    </row>
    <row r="12" spans="1:5" x14ac:dyDescent="0.25">
      <c r="A12" s="140"/>
      <c r="B12" s="140"/>
      <c r="C12" s="140"/>
      <c r="D12" s="140"/>
      <c r="E12" s="140"/>
    </row>
    <row r="13" spans="1:5" x14ac:dyDescent="0.25">
      <c r="A13" s="231" t="s">
        <v>353</v>
      </c>
      <c r="B13" s="231"/>
      <c r="C13" s="231"/>
      <c r="D13" s="231"/>
      <c r="E13" s="231"/>
    </row>
    <row r="14" spans="1:5" hidden="1" x14ac:dyDescent="0.25">
      <c r="A14" s="140"/>
      <c r="B14" s="140"/>
      <c r="C14" s="140"/>
      <c r="D14" s="140"/>
      <c r="E14" s="140"/>
    </row>
    <row r="15" spans="1:5" x14ac:dyDescent="0.25">
      <c r="A15" s="233" t="s">
        <v>360</v>
      </c>
      <c r="B15" s="231"/>
      <c r="C15" s="231"/>
      <c r="D15" s="231"/>
      <c r="E15" s="231"/>
    </row>
    <row r="16" spans="1:5" ht="39" customHeight="1" x14ac:dyDescent="0.25">
      <c r="A16" s="141" t="s">
        <v>347</v>
      </c>
      <c r="B16" s="234" t="s">
        <v>52</v>
      </c>
      <c r="C16" s="235"/>
      <c r="D16" s="235"/>
      <c r="E16" s="141" t="s">
        <v>349</v>
      </c>
    </row>
    <row r="17" spans="1:5" ht="27.75" customHeight="1" x14ac:dyDescent="0.25">
      <c r="A17" s="142">
        <v>1</v>
      </c>
      <c r="B17" s="236" t="s">
        <v>529</v>
      </c>
      <c r="C17" s="237"/>
      <c r="D17" s="237"/>
      <c r="E17" s="143">
        <f>20364470-441824.71</f>
        <v>19922645.289999999</v>
      </c>
    </row>
    <row r="18" spans="1:5" ht="32.25" customHeight="1" x14ac:dyDescent="0.25">
      <c r="A18" s="142">
        <v>2</v>
      </c>
      <c r="B18" s="236" t="s">
        <v>541</v>
      </c>
      <c r="C18" s="237"/>
      <c r="D18" s="237"/>
      <c r="E18" s="143">
        <v>36211750</v>
      </c>
    </row>
    <row r="19" spans="1:5" ht="29.25" customHeight="1" x14ac:dyDescent="0.25">
      <c r="A19" s="142">
        <v>3</v>
      </c>
      <c r="B19" s="236" t="s">
        <v>530</v>
      </c>
      <c r="C19" s="237"/>
      <c r="D19" s="237"/>
      <c r="E19" s="143">
        <f>13731310+367848</f>
        <v>14099158</v>
      </c>
    </row>
    <row r="20" spans="1:5" x14ac:dyDescent="0.25">
      <c r="A20" s="238" t="s">
        <v>351</v>
      </c>
      <c r="B20" s="239"/>
      <c r="C20" s="239"/>
      <c r="D20" s="239"/>
      <c r="E20" s="144">
        <f>E17+E18+E19</f>
        <v>70233553.289999992</v>
      </c>
    </row>
    <row r="21" spans="1:5" x14ac:dyDescent="0.25">
      <c r="A21" s="140"/>
      <c r="B21" s="140"/>
      <c r="C21" s="140"/>
      <c r="D21" s="140"/>
      <c r="E21" s="140"/>
    </row>
    <row r="22" spans="1:5" x14ac:dyDescent="0.25">
      <c r="A22" s="231" t="s">
        <v>359</v>
      </c>
      <c r="B22" s="231"/>
      <c r="C22" s="231"/>
      <c r="D22" s="231"/>
      <c r="E22" s="231"/>
    </row>
    <row r="23" spans="1:5" hidden="1" x14ac:dyDescent="0.25">
      <c r="A23" s="140"/>
      <c r="B23" s="140"/>
      <c r="C23" s="140"/>
      <c r="D23" s="140"/>
      <c r="E23" s="140"/>
    </row>
    <row r="24" spans="1:5" ht="117" customHeight="1" x14ac:dyDescent="0.25">
      <c r="A24" s="141" t="s">
        <v>347</v>
      </c>
      <c r="B24" s="141" t="s">
        <v>52</v>
      </c>
      <c r="C24" s="141" t="s">
        <v>355</v>
      </c>
      <c r="D24" s="141" t="s">
        <v>356</v>
      </c>
      <c r="E24" s="141" t="s">
        <v>349</v>
      </c>
    </row>
    <row r="25" spans="1:5" x14ac:dyDescent="0.25">
      <c r="A25" s="142">
        <v>1</v>
      </c>
      <c r="B25" s="142"/>
      <c r="C25" s="143"/>
      <c r="D25" s="141"/>
      <c r="E25" s="143"/>
    </row>
    <row r="26" spans="1:5" x14ac:dyDescent="0.25">
      <c r="A26" s="142">
        <v>2</v>
      </c>
      <c r="B26" s="142"/>
      <c r="C26" s="143"/>
      <c r="D26" s="141"/>
      <c r="E26" s="143"/>
    </row>
    <row r="27" spans="1:5" x14ac:dyDescent="0.25">
      <c r="A27" s="232" t="s">
        <v>351</v>
      </c>
      <c r="B27" s="232"/>
      <c r="C27" s="141" t="s">
        <v>114</v>
      </c>
      <c r="D27" s="141" t="s">
        <v>114</v>
      </c>
      <c r="E27" s="143"/>
    </row>
    <row r="28" spans="1:5" x14ac:dyDescent="0.25">
      <c r="A28" s="140"/>
      <c r="B28" s="140"/>
      <c r="C28" s="140"/>
      <c r="D28" s="140"/>
      <c r="E28" s="140"/>
    </row>
    <row r="29" spans="1:5" x14ac:dyDescent="0.25">
      <c r="A29" s="231" t="s">
        <v>357</v>
      </c>
      <c r="B29" s="231"/>
      <c r="C29" s="231"/>
      <c r="D29" s="231"/>
      <c r="E29" s="231"/>
    </row>
    <row r="30" spans="1:5" hidden="1" x14ac:dyDescent="0.25">
      <c r="A30" s="140"/>
      <c r="B30" s="140"/>
      <c r="C30" s="140"/>
      <c r="D30" s="140"/>
      <c r="E30" s="140"/>
    </row>
    <row r="31" spans="1:5" ht="42.75" customHeight="1" x14ac:dyDescent="0.25">
      <c r="A31" s="141" t="s">
        <v>347</v>
      </c>
      <c r="B31" s="234" t="s">
        <v>52</v>
      </c>
      <c r="C31" s="235"/>
      <c r="D31" s="235"/>
      <c r="E31" s="141" t="s">
        <v>349</v>
      </c>
    </row>
    <row r="32" spans="1:5" x14ac:dyDescent="0.25">
      <c r="A32" s="142">
        <v>1</v>
      </c>
      <c r="B32" s="240"/>
      <c r="C32" s="241"/>
      <c r="D32" s="241"/>
      <c r="E32" s="143"/>
    </row>
    <row r="33" spans="1:5" hidden="1" x14ac:dyDescent="0.25">
      <c r="A33" s="142">
        <v>2</v>
      </c>
      <c r="B33" s="240"/>
      <c r="C33" s="241"/>
      <c r="D33" s="241"/>
      <c r="E33" s="143"/>
    </row>
    <row r="34" spans="1:5" x14ac:dyDescent="0.25">
      <c r="A34" s="238" t="s">
        <v>351</v>
      </c>
      <c r="B34" s="239"/>
      <c r="C34" s="239"/>
      <c r="D34" s="239"/>
      <c r="E34" s="143"/>
    </row>
    <row r="35" spans="1:5" x14ac:dyDescent="0.25">
      <c r="A35" s="140"/>
      <c r="B35" s="140"/>
      <c r="C35" s="140"/>
      <c r="D35" s="140"/>
      <c r="E35" s="140"/>
    </row>
    <row r="36" spans="1:5" x14ac:dyDescent="0.25">
      <c r="A36" s="231" t="s">
        <v>354</v>
      </c>
      <c r="B36" s="231"/>
      <c r="C36" s="231"/>
      <c r="D36" s="231"/>
      <c r="E36" s="231"/>
    </row>
    <row r="37" spans="1:5" hidden="1" x14ac:dyDescent="0.25">
      <c r="A37" s="140"/>
      <c r="B37" s="140"/>
      <c r="C37" s="140"/>
      <c r="D37" s="140"/>
      <c r="E37" s="140"/>
    </row>
    <row r="38" spans="1:5" ht="38.25" customHeight="1" x14ac:dyDescent="0.25">
      <c r="A38" s="141" t="s">
        <v>347</v>
      </c>
      <c r="B38" s="141" t="s">
        <v>52</v>
      </c>
      <c r="C38" s="242" t="s">
        <v>348</v>
      </c>
      <c r="D38" s="242"/>
      <c r="E38" s="141" t="s">
        <v>349</v>
      </c>
    </row>
    <row r="39" spans="1:5" x14ac:dyDescent="0.25">
      <c r="A39" s="142">
        <v>1</v>
      </c>
      <c r="B39" s="142"/>
      <c r="C39" s="243"/>
      <c r="D39" s="243"/>
      <c r="E39" s="143"/>
    </row>
    <row r="40" spans="1:5" hidden="1" x14ac:dyDescent="0.25">
      <c r="A40" s="142">
        <v>2</v>
      </c>
      <c r="B40" s="142"/>
      <c r="C40" s="243"/>
      <c r="D40" s="243"/>
      <c r="E40" s="143"/>
    </row>
    <row r="41" spans="1:5" x14ac:dyDescent="0.25">
      <c r="A41" s="232" t="s">
        <v>351</v>
      </c>
      <c r="B41" s="232"/>
      <c r="C41" s="242" t="s">
        <v>114</v>
      </c>
      <c r="D41" s="242"/>
      <c r="E41" s="143"/>
    </row>
    <row r="42" spans="1:5" x14ac:dyDescent="0.25">
      <c r="A42" s="140"/>
      <c r="B42" s="140"/>
      <c r="C42" s="140"/>
      <c r="D42" s="140"/>
      <c r="E42" s="140"/>
    </row>
    <row r="43" spans="1:5" x14ac:dyDescent="0.25">
      <c r="A43" s="231" t="s">
        <v>358</v>
      </c>
      <c r="B43" s="231"/>
      <c r="C43" s="231"/>
      <c r="D43" s="231"/>
      <c r="E43" s="231"/>
    </row>
    <row r="44" spans="1:5" hidden="1" x14ac:dyDescent="0.25">
      <c r="A44" s="140"/>
      <c r="B44" s="140"/>
      <c r="C44" s="140"/>
      <c r="D44" s="140"/>
      <c r="E44" s="140"/>
    </row>
    <row r="45" spans="1:5" ht="36.75" customHeight="1" x14ac:dyDescent="0.25">
      <c r="A45" s="141" t="s">
        <v>347</v>
      </c>
      <c r="B45" s="234" t="s">
        <v>52</v>
      </c>
      <c r="C45" s="235"/>
      <c r="D45" s="235"/>
      <c r="E45" s="141" t="s">
        <v>349</v>
      </c>
    </row>
    <row r="46" spans="1:5" x14ac:dyDescent="0.25">
      <c r="A46" s="142">
        <v>1</v>
      </c>
      <c r="B46" s="240"/>
      <c r="C46" s="241"/>
      <c r="D46" s="241"/>
      <c r="E46" s="143"/>
    </row>
    <row r="47" spans="1:5" hidden="1" x14ac:dyDescent="0.25">
      <c r="A47" s="142">
        <v>2</v>
      </c>
      <c r="B47" s="240"/>
      <c r="C47" s="241"/>
      <c r="D47" s="241"/>
      <c r="E47" s="143"/>
    </row>
    <row r="48" spans="1:5" x14ac:dyDescent="0.25">
      <c r="A48" s="238" t="s">
        <v>351</v>
      </c>
      <c r="B48" s="239"/>
      <c r="C48" s="239"/>
      <c r="D48" s="239"/>
      <c r="E48" s="143"/>
    </row>
    <row r="49" spans="1:5" x14ac:dyDescent="0.25">
      <c r="A49" s="140"/>
      <c r="B49" s="140"/>
      <c r="C49" s="140"/>
      <c r="D49" s="140"/>
      <c r="E49" s="140"/>
    </row>
    <row r="50" spans="1:5" x14ac:dyDescent="0.25">
      <c r="A50" s="231" t="s">
        <v>362</v>
      </c>
      <c r="B50" s="231"/>
      <c r="C50" s="231"/>
      <c r="D50" s="231"/>
      <c r="E50" s="231"/>
    </row>
    <row r="51" spans="1:5" x14ac:dyDescent="0.25">
      <c r="A51" s="140"/>
      <c r="B51" s="140"/>
      <c r="C51" s="140"/>
      <c r="D51" s="140"/>
      <c r="E51" s="140"/>
    </row>
    <row r="52" spans="1:5" x14ac:dyDescent="0.25">
      <c r="A52" s="233" t="s">
        <v>363</v>
      </c>
      <c r="B52" s="231"/>
      <c r="C52" s="231"/>
      <c r="D52" s="231"/>
      <c r="E52" s="231"/>
    </row>
    <row r="53" spans="1:5" hidden="1" x14ac:dyDescent="0.25">
      <c r="A53" s="140"/>
      <c r="B53" s="140"/>
      <c r="C53" s="140"/>
      <c r="D53" s="140"/>
      <c r="E53" s="140"/>
    </row>
    <row r="54" spans="1:5" ht="46.5" customHeight="1" x14ac:dyDescent="0.25">
      <c r="A54" s="141" t="s">
        <v>347</v>
      </c>
      <c r="B54" s="234" t="s">
        <v>52</v>
      </c>
      <c r="C54" s="235"/>
      <c r="D54" s="235"/>
      <c r="E54" s="141" t="s">
        <v>349</v>
      </c>
    </row>
    <row r="55" spans="1:5" ht="45.75" customHeight="1" x14ac:dyDescent="0.25">
      <c r="A55" s="142">
        <v>1</v>
      </c>
      <c r="B55" s="236" t="s">
        <v>454</v>
      </c>
      <c r="C55" s="237"/>
      <c r="D55" s="237"/>
      <c r="E55" s="143">
        <f>1752759.84+53040-52647.18</f>
        <v>1753152.6600000001</v>
      </c>
    </row>
    <row r="56" spans="1:5" ht="29.25" customHeight="1" x14ac:dyDescent="0.25">
      <c r="A56" s="142">
        <v>2</v>
      </c>
      <c r="B56" s="236" t="s">
        <v>455</v>
      </c>
      <c r="C56" s="237"/>
      <c r="D56" s="237"/>
      <c r="E56" s="143">
        <f>51567.75+20852.45</f>
        <v>72420.2</v>
      </c>
    </row>
    <row r="57" spans="1:5" ht="27" customHeight="1" x14ac:dyDescent="0.25">
      <c r="A57" s="142">
        <v>3</v>
      </c>
      <c r="B57" s="236" t="s">
        <v>456</v>
      </c>
      <c r="C57" s="237"/>
      <c r="D57" s="237"/>
      <c r="E57" s="143">
        <v>534600</v>
      </c>
    </row>
    <row r="58" spans="1:5" ht="30.75" customHeight="1" x14ac:dyDescent="0.25">
      <c r="A58" s="142">
        <v>4</v>
      </c>
      <c r="B58" s="236" t="s">
        <v>457</v>
      </c>
      <c r="C58" s="237"/>
      <c r="D58" s="237"/>
      <c r="E58" s="143">
        <v>330750</v>
      </c>
    </row>
    <row r="59" spans="1:5" ht="22.5" customHeight="1" x14ac:dyDescent="0.25">
      <c r="A59" s="142">
        <v>5</v>
      </c>
      <c r="B59" s="236" t="s">
        <v>458</v>
      </c>
      <c r="C59" s="237"/>
      <c r="D59" s="244"/>
      <c r="E59" s="143">
        <v>1706000</v>
      </c>
    </row>
    <row r="60" spans="1:5" ht="22.5" customHeight="1" x14ac:dyDescent="0.25">
      <c r="A60" s="142">
        <v>6</v>
      </c>
      <c r="B60" s="236" t="s">
        <v>460</v>
      </c>
      <c r="C60" s="237"/>
      <c r="D60" s="244"/>
      <c r="E60" s="143">
        <v>44100</v>
      </c>
    </row>
    <row r="61" spans="1:5" ht="30" customHeight="1" x14ac:dyDescent="0.25">
      <c r="A61" s="142">
        <v>7</v>
      </c>
      <c r="B61" s="236" t="s">
        <v>459</v>
      </c>
      <c r="C61" s="237"/>
      <c r="D61" s="244"/>
      <c r="E61" s="143">
        <v>5000</v>
      </c>
    </row>
    <row r="62" spans="1:5" ht="30" customHeight="1" x14ac:dyDescent="0.25">
      <c r="A62" s="142">
        <v>8</v>
      </c>
      <c r="B62" s="236" t="s">
        <v>566</v>
      </c>
      <c r="C62" s="237"/>
      <c r="D62" s="244"/>
      <c r="E62" s="143">
        <v>5000000</v>
      </c>
    </row>
    <row r="63" spans="1:5" ht="30" customHeight="1" x14ac:dyDescent="0.25">
      <c r="A63" s="142">
        <v>9</v>
      </c>
      <c r="B63" s="236" t="s">
        <v>567</v>
      </c>
      <c r="C63" s="237"/>
      <c r="D63" s="244"/>
      <c r="E63" s="143">
        <v>263158</v>
      </c>
    </row>
    <row r="64" spans="1:5" ht="30" customHeight="1" x14ac:dyDescent="0.25">
      <c r="A64" s="142">
        <v>10</v>
      </c>
      <c r="B64" s="236" t="s">
        <v>571</v>
      </c>
      <c r="C64" s="237"/>
      <c r="D64" s="244"/>
      <c r="E64" s="143">
        <v>36000</v>
      </c>
    </row>
    <row r="65" spans="1:5" ht="30" customHeight="1" x14ac:dyDescent="0.25">
      <c r="A65" s="142">
        <v>11</v>
      </c>
      <c r="B65" s="236" t="s">
        <v>572</v>
      </c>
      <c r="C65" s="237"/>
      <c r="D65" s="244"/>
      <c r="E65" s="143">
        <v>4000</v>
      </c>
    </row>
    <row r="66" spans="1:5" ht="30" customHeight="1" x14ac:dyDescent="0.25">
      <c r="A66" s="142">
        <v>12</v>
      </c>
      <c r="B66" s="236" t="s">
        <v>570</v>
      </c>
      <c r="C66" s="237"/>
      <c r="D66" s="244"/>
      <c r="E66" s="143">
        <v>645750</v>
      </c>
    </row>
    <row r="67" spans="1:5" ht="30" customHeight="1" x14ac:dyDescent="0.25">
      <c r="A67" s="142">
        <v>12</v>
      </c>
      <c r="B67" s="236" t="s">
        <v>577</v>
      </c>
      <c r="C67" s="237"/>
      <c r="D67" s="244"/>
      <c r="E67" s="143">
        <v>71750</v>
      </c>
    </row>
    <row r="68" spans="1:5" x14ac:dyDescent="0.25">
      <c r="A68" s="238" t="s">
        <v>351</v>
      </c>
      <c r="B68" s="239"/>
      <c r="C68" s="239"/>
      <c r="D68" s="239"/>
      <c r="E68" s="144">
        <f>E55+E56+E57+E58+E59+E60+E61+E62+E63+E64+E66+E65+E67</f>
        <v>10466680.859999999</v>
      </c>
    </row>
    <row r="69" spans="1:5" x14ac:dyDescent="0.25">
      <c r="A69" s="140"/>
      <c r="B69" s="140"/>
      <c r="C69" s="140"/>
      <c r="D69" s="140"/>
      <c r="E69" s="140"/>
    </row>
    <row r="70" spans="1:5" x14ac:dyDescent="0.25">
      <c r="A70" s="233" t="s">
        <v>364</v>
      </c>
      <c r="B70" s="231"/>
      <c r="C70" s="231"/>
      <c r="D70" s="231"/>
      <c r="E70" s="231"/>
    </row>
    <row r="71" spans="1:5" hidden="1" x14ac:dyDescent="0.25">
      <c r="A71" s="140"/>
      <c r="B71" s="140"/>
      <c r="C71" s="140"/>
      <c r="D71" s="140"/>
      <c r="E71" s="140"/>
    </row>
    <row r="72" spans="1:5" ht="42" customHeight="1" x14ac:dyDescent="0.25">
      <c r="A72" s="141" t="s">
        <v>347</v>
      </c>
      <c r="B72" s="234" t="s">
        <v>52</v>
      </c>
      <c r="C72" s="235"/>
      <c r="D72" s="235"/>
      <c r="E72" s="141" t="s">
        <v>349</v>
      </c>
    </row>
    <row r="73" spans="1:5" x14ac:dyDescent="0.25">
      <c r="A73" s="142">
        <v>1</v>
      </c>
      <c r="B73" s="240"/>
      <c r="C73" s="241"/>
      <c r="D73" s="241"/>
      <c r="E73" s="143"/>
    </row>
    <row r="74" spans="1:5" hidden="1" x14ac:dyDescent="0.25">
      <c r="A74" s="142">
        <v>2</v>
      </c>
      <c r="B74" s="240"/>
      <c r="C74" s="241"/>
      <c r="D74" s="241"/>
      <c r="E74" s="143"/>
    </row>
    <row r="75" spans="1:5" x14ac:dyDescent="0.25">
      <c r="A75" s="238" t="s">
        <v>351</v>
      </c>
      <c r="B75" s="239"/>
      <c r="C75" s="239"/>
      <c r="D75" s="239"/>
      <c r="E75" s="143"/>
    </row>
    <row r="76" spans="1:5" x14ac:dyDescent="0.25">
      <c r="A76" s="140"/>
      <c r="B76" s="140"/>
      <c r="C76" s="140"/>
      <c r="D76" s="140"/>
      <c r="E76" s="140"/>
    </row>
    <row r="77" spans="1:5" x14ac:dyDescent="0.25">
      <c r="A77" s="233" t="s">
        <v>365</v>
      </c>
      <c r="B77" s="231"/>
      <c r="C77" s="231"/>
      <c r="D77" s="231"/>
      <c r="E77" s="231"/>
    </row>
    <row r="78" spans="1:5" hidden="1" x14ac:dyDescent="0.25">
      <c r="A78" s="140"/>
      <c r="B78" s="140"/>
      <c r="C78" s="140"/>
      <c r="D78" s="140"/>
      <c r="E78" s="140"/>
    </row>
    <row r="79" spans="1:5" ht="45" customHeight="1" x14ac:dyDescent="0.25">
      <c r="A79" s="141" t="s">
        <v>347</v>
      </c>
      <c r="B79" s="234" t="s">
        <v>52</v>
      </c>
      <c r="C79" s="235"/>
      <c r="D79" s="235"/>
      <c r="E79" s="141" t="s">
        <v>349</v>
      </c>
    </row>
    <row r="80" spans="1:5" x14ac:dyDescent="0.25">
      <c r="A80" s="142">
        <v>1</v>
      </c>
      <c r="B80" s="240"/>
      <c r="C80" s="241"/>
      <c r="D80" s="241"/>
      <c r="E80" s="143"/>
    </row>
    <row r="81" spans="1:5" hidden="1" x14ac:dyDescent="0.25">
      <c r="A81" s="142">
        <v>2</v>
      </c>
      <c r="B81" s="240"/>
      <c r="C81" s="241"/>
      <c r="D81" s="241"/>
      <c r="E81" s="143"/>
    </row>
    <row r="82" spans="1:5" x14ac:dyDescent="0.25">
      <c r="A82" s="238" t="s">
        <v>351</v>
      </c>
      <c r="B82" s="239"/>
      <c r="C82" s="239"/>
      <c r="D82" s="239"/>
      <c r="E82" s="143"/>
    </row>
    <row r="83" spans="1:5" x14ac:dyDescent="0.25">
      <c r="A83" s="140"/>
      <c r="B83" s="140"/>
      <c r="C83" s="140"/>
      <c r="D83" s="140"/>
      <c r="E83" s="140"/>
    </row>
    <row r="84" spans="1:5" x14ac:dyDescent="0.25">
      <c r="A84" s="233" t="s">
        <v>366</v>
      </c>
      <c r="B84" s="231"/>
      <c r="C84" s="231"/>
      <c r="D84" s="231"/>
      <c r="E84" s="231"/>
    </row>
    <row r="85" spans="1:5" hidden="1" x14ac:dyDescent="0.25">
      <c r="A85" s="140"/>
      <c r="B85" s="140"/>
      <c r="C85" s="140"/>
      <c r="D85" s="140"/>
      <c r="E85" s="140"/>
    </row>
    <row r="86" spans="1:5" ht="45" customHeight="1" x14ac:dyDescent="0.25">
      <c r="A86" s="141" t="s">
        <v>347</v>
      </c>
      <c r="B86" s="234" t="s">
        <v>52</v>
      </c>
      <c r="C86" s="235"/>
      <c r="D86" s="235"/>
      <c r="E86" s="141" t="s">
        <v>349</v>
      </c>
    </row>
    <row r="87" spans="1:5" x14ac:dyDescent="0.25">
      <c r="A87" s="142">
        <v>1</v>
      </c>
      <c r="B87" s="240"/>
      <c r="C87" s="241"/>
      <c r="D87" s="241"/>
      <c r="E87" s="143"/>
    </row>
    <row r="88" spans="1:5" hidden="1" x14ac:dyDescent="0.25">
      <c r="A88" s="142">
        <v>2</v>
      </c>
      <c r="B88" s="240"/>
      <c r="C88" s="241"/>
      <c r="D88" s="241"/>
      <c r="E88" s="143"/>
    </row>
    <row r="89" spans="1:5" x14ac:dyDescent="0.25">
      <c r="A89" s="238" t="s">
        <v>351</v>
      </c>
      <c r="B89" s="239"/>
      <c r="C89" s="239"/>
      <c r="D89" s="239"/>
      <c r="E89" s="143"/>
    </row>
  </sheetData>
  <mergeCells count="61">
    <mergeCell ref="B87:D87"/>
    <mergeCell ref="B88:D88"/>
    <mergeCell ref="A89:D89"/>
    <mergeCell ref="B80:D80"/>
    <mergeCell ref="B81:D81"/>
    <mergeCell ref="A82:D82"/>
    <mergeCell ref="A84:E84"/>
    <mergeCell ref="B86:D86"/>
    <mergeCell ref="B73:D73"/>
    <mergeCell ref="B74:D74"/>
    <mergeCell ref="A75:D75"/>
    <mergeCell ref="A77:E77"/>
    <mergeCell ref="B79:D79"/>
    <mergeCell ref="B55:D55"/>
    <mergeCell ref="A68:D68"/>
    <mergeCell ref="A70:E70"/>
    <mergeCell ref="B72:D72"/>
    <mergeCell ref="B56:D56"/>
    <mergeCell ref="B57:D57"/>
    <mergeCell ref="B58:D58"/>
    <mergeCell ref="B59:D59"/>
    <mergeCell ref="B61:D61"/>
    <mergeCell ref="B60:D60"/>
    <mergeCell ref="B62:D62"/>
    <mergeCell ref="B63:D63"/>
    <mergeCell ref="B64:D64"/>
    <mergeCell ref="B66:D66"/>
    <mergeCell ref="B65:D65"/>
    <mergeCell ref="B67:D67"/>
    <mergeCell ref="C38:D38"/>
    <mergeCell ref="C39:D39"/>
    <mergeCell ref="C40:D40"/>
    <mergeCell ref="C41:D41"/>
    <mergeCell ref="B45:D45"/>
    <mergeCell ref="A43:E43"/>
    <mergeCell ref="A41:B41"/>
    <mergeCell ref="B54:D54"/>
    <mergeCell ref="A50:E50"/>
    <mergeCell ref="A52:E52"/>
    <mergeCell ref="B46:D46"/>
    <mergeCell ref="B47:D47"/>
    <mergeCell ref="A48:D48"/>
    <mergeCell ref="A36:E36"/>
    <mergeCell ref="A15:E15"/>
    <mergeCell ref="A29:E29"/>
    <mergeCell ref="B16:D16"/>
    <mergeCell ref="A27:B27"/>
    <mergeCell ref="B17:D17"/>
    <mergeCell ref="B18:D18"/>
    <mergeCell ref="A20:D20"/>
    <mergeCell ref="A22:E22"/>
    <mergeCell ref="B31:D31"/>
    <mergeCell ref="B32:D32"/>
    <mergeCell ref="B33:D33"/>
    <mergeCell ref="A34:D34"/>
    <mergeCell ref="B19:D19"/>
    <mergeCell ref="A1:E1"/>
    <mergeCell ref="A3:E3"/>
    <mergeCell ref="A5:E5"/>
    <mergeCell ref="A11:B11"/>
    <mergeCell ref="A13:E13"/>
  </mergeCells>
  <pageMargins left="0.78740157480314965" right="0.39370078740157483" top="0.78740157480314965" bottom="0.78740157480314965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7"/>
  <sheetViews>
    <sheetView topLeftCell="A146" workbookViewId="0">
      <selection activeCell="J172" sqref="J172"/>
    </sheetView>
  </sheetViews>
  <sheetFormatPr defaultColWidth="0.85546875" defaultRowHeight="15" x14ac:dyDescent="0.25"/>
  <cols>
    <col min="1" max="1" width="8" style="51" customWidth="1"/>
    <col min="2" max="2" width="16" style="51" customWidth="1"/>
    <col min="3" max="3" width="16.7109375" style="51" customWidth="1"/>
    <col min="4" max="4" width="16.5703125" style="51" customWidth="1"/>
    <col min="5" max="5" width="17.5703125" style="51" customWidth="1"/>
    <col min="6" max="6" width="17.85546875" style="51" customWidth="1"/>
    <col min="7" max="7" width="16.140625" style="51" customWidth="1"/>
    <col min="8" max="8" width="18.140625" style="51" customWidth="1"/>
    <col min="9" max="9" width="14.85546875" style="51" customWidth="1"/>
    <col min="10" max="10" width="23.42578125" style="51" customWidth="1"/>
    <col min="11" max="16384" width="0.85546875" style="51"/>
  </cols>
  <sheetData>
    <row r="1" spans="1:10" x14ac:dyDescent="0.25">
      <c r="A1" s="252" t="s">
        <v>361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x14ac:dyDescent="0.25">
      <c r="A3" s="252" t="s">
        <v>248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</row>
    <row r="5" spans="1:10" s="58" customFormat="1" ht="12.75" customHeight="1" x14ac:dyDescent="0.25">
      <c r="A5" s="58" t="s">
        <v>249</v>
      </c>
      <c r="C5" s="256" t="s">
        <v>466</v>
      </c>
      <c r="D5" s="256"/>
      <c r="E5" s="256"/>
      <c r="F5" s="256"/>
      <c r="G5" s="256"/>
      <c r="H5" s="256"/>
      <c r="I5" s="256"/>
      <c r="J5" s="256"/>
    </row>
    <row r="6" spans="1:10" s="58" customFormat="1" ht="14.25" x14ac:dyDescent="0.25">
      <c r="C6" s="59"/>
      <c r="D6" s="59"/>
      <c r="E6" s="60"/>
      <c r="F6" s="60"/>
      <c r="G6" s="60"/>
      <c r="H6" s="60"/>
      <c r="I6" s="60"/>
      <c r="J6" s="60"/>
    </row>
    <row r="7" spans="1:10" s="58" customFormat="1" ht="13.5" customHeight="1" x14ac:dyDescent="0.25">
      <c r="A7" s="61" t="s">
        <v>250</v>
      </c>
      <c r="B7" s="61"/>
      <c r="C7" s="61"/>
      <c r="D7" s="257" t="s">
        <v>542</v>
      </c>
      <c r="E7" s="257"/>
      <c r="F7" s="257"/>
      <c r="G7" s="257"/>
      <c r="H7" s="257"/>
      <c r="I7" s="257"/>
      <c r="J7" s="257"/>
    </row>
    <row r="8" spans="1:10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spans="1:10" x14ac:dyDescent="0.25">
      <c r="A9" s="252" t="s">
        <v>251</v>
      </c>
      <c r="B9" s="252"/>
      <c r="C9" s="252"/>
      <c r="D9" s="252"/>
      <c r="E9" s="252"/>
      <c r="F9" s="252"/>
      <c r="G9" s="252"/>
      <c r="H9" s="252"/>
      <c r="I9" s="252"/>
      <c r="J9" s="252"/>
    </row>
    <row r="10" spans="1:10" x14ac:dyDescent="0.25">
      <c r="A10" s="129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s="50" customFormat="1" ht="15" customHeight="1" x14ac:dyDescent="0.25">
      <c r="A11" s="258" t="s">
        <v>252</v>
      </c>
      <c r="B11" s="258" t="s">
        <v>253</v>
      </c>
      <c r="C11" s="258" t="s">
        <v>254</v>
      </c>
      <c r="D11" s="261" t="s">
        <v>255</v>
      </c>
      <c r="E11" s="262"/>
      <c r="F11" s="262"/>
      <c r="G11" s="262"/>
      <c r="H11" s="258" t="s">
        <v>256</v>
      </c>
      <c r="I11" s="258" t="s">
        <v>257</v>
      </c>
      <c r="J11" s="263" t="s">
        <v>258</v>
      </c>
    </row>
    <row r="12" spans="1:10" s="50" customFormat="1" x14ac:dyDescent="0.25">
      <c r="A12" s="259"/>
      <c r="B12" s="259"/>
      <c r="C12" s="259"/>
      <c r="D12" s="258" t="s">
        <v>259</v>
      </c>
      <c r="E12" s="261" t="s">
        <v>2</v>
      </c>
      <c r="F12" s="262"/>
      <c r="G12" s="262"/>
      <c r="H12" s="259"/>
      <c r="I12" s="259"/>
      <c r="J12" s="264"/>
    </row>
    <row r="13" spans="1:10" s="50" customFormat="1" ht="42.75" customHeight="1" x14ac:dyDescent="0.25">
      <c r="A13" s="260"/>
      <c r="B13" s="260"/>
      <c r="C13" s="260"/>
      <c r="D13" s="260"/>
      <c r="E13" s="53" t="s">
        <v>260</v>
      </c>
      <c r="F13" s="53" t="s">
        <v>261</v>
      </c>
      <c r="G13" s="53" t="s">
        <v>262</v>
      </c>
      <c r="H13" s="260"/>
      <c r="I13" s="260"/>
      <c r="J13" s="265"/>
    </row>
    <row r="14" spans="1:10" s="62" customFormat="1" x14ac:dyDescent="0.25">
      <c r="A14" s="52">
        <v>1</v>
      </c>
      <c r="B14" s="5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</row>
    <row r="15" spans="1:10" x14ac:dyDescent="0.25">
      <c r="A15" s="249" t="s">
        <v>543</v>
      </c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25.5" x14ac:dyDescent="0.25">
      <c r="A16" s="56" t="s">
        <v>53</v>
      </c>
      <c r="B16" s="125" t="s">
        <v>463</v>
      </c>
      <c r="C16" s="127">
        <v>10</v>
      </c>
      <c r="D16" s="115">
        <v>51169.343330000003</v>
      </c>
      <c r="E16" s="115">
        <v>23026.2</v>
      </c>
      <c r="F16" s="115"/>
      <c r="G16" s="115">
        <v>28143.14</v>
      </c>
      <c r="H16" s="136"/>
      <c r="I16" s="115"/>
      <c r="J16" s="115">
        <f>D16*C16*12</f>
        <v>6140321.1995999999</v>
      </c>
    </row>
    <row r="17" spans="1:10" x14ac:dyDescent="0.25">
      <c r="A17" s="56" t="s">
        <v>55</v>
      </c>
      <c r="B17" s="125" t="s">
        <v>465</v>
      </c>
      <c r="C17" s="127">
        <v>9</v>
      </c>
      <c r="D17" s="115">
        <v>29081.1</v>
      </c>
      <c r="E17" s="115">
        <v>18903.96</v>
      </c>
      <c r="F17" s="115"/>
      <c r="G17" s="115">
        <v>11314.24</v>
      </c>
      <c r="H17" s="136"/>
      <c r="I17" s="115"/>
      <c r="J17" s="115">
        <f>D17*C17*12</f>
        <v>3140758.8</v>
      </c>
    </row>
    <row r="18" spans="1:10" x14ac:dyDescent="0.25">
      <c r="A18" s="249" t="s">
        <v>544</v>
      </c>
      <c r="B18" s="250"/>
      <c r="C18" s="250"/>
      <c r="D18" s="250"/>
      <c r="E18" s="250"/>
      <c r="F18" s="250"/>
      <c r="G18" s="250"/>
      <c r="H18" s="250"/>
      <c r="I18" s="250"/>
      <c r="J18" s="251"/>
    </row>
    <row r="19" spans="1:10" ht="25.5" x14ac:dyDescent="0.25">
      <c r="A19" s="56" t="s">
        <v>113</v>
      </c>
      <c r="B19" s="125" t="s">
        <v>464</v>
      </c>
      <c r="C19" s="127">
        <v>56</v>
      </c>
      <c r="D19" s="115">
        <v>45907.285714199897</v>
      </c>
      <c r="E19" s="115">
        <v>27960.3</v>
      </c>
      <c r="F19" s="115">
        <v>5964</v>
      </c>
      <c r="G19" s="115">
        <v>11982.99</v>
      </c>
      <c r="H19" s="136"/>
      <c r="I19" s="115"/>
      <c r="J19" s="115">
        <f>D19*C19*10</f>
        <v>25708079.999951944</v>
      </c>
    </row>
    <row r="20" spans="1:10" ht="14.25" customHeight="1" x14ac:dyDescent="0.25">
      <c r="A20" s="269" t="s">
        <v>263</v>
      </c>
      <c r="B20" s="270"/>
      <c r="C20" s="127" t="s">
        <v>114</v>
      </c>
      <c r="D20" s="115"/>
      <c r="E20" s="127" t="s">
        <v>114</v>
      </c>
      <c r="F20" s="127" t="s">
        <v>114</v>
      </c>
      <c r="G20" s="127" t="s">
        <v>114</v>
      </c>
      <c r="H20" s="127" t="s">
        <v>114</v>
      </c>
      <c r="I20" s="127" t="s">
        <v>114</v>
      </c>
      <c r="J20" s="122">
        <f>J16+J17+J19</f>
        <v>34989159.999551944</v>
      </c>
    </row>
    <row r="21" spans="1:10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s="62" customFormat="1" ht="27" customHeight="1" x14ac:dyDescent="0.25">
      <c r="A22" s="252" t="s">
        <v>264</v>
      </c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0" s="62" customFormat="1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51" x14ac:dyDescent="0.25">
      <c r="A24" s="126" t="s">
        <v>252</v>
      </c>
      <c r="B24" s="296" t="s">
        <v>265</v>
      </c>
      <c r="C24" s="297"/>
      <c r="D24" s="297"/>
      <c r="E24" s="297"/>
      <c r="F24" s="298"/>
      <c r="G24" s="126" t="s">
        <v>266</v>
      </c>
      <c r="H24" s="126" t="s">
        <v>267</v>
      </c>
      <c r="I24" s="126" t="s">
        <v>268</v>
      </c>
      <c r="J24" s="126" t="s">
        <v>269</v>
      </c>
    </row>
    <row r="25" spans="1:10" x14ac:dyDescent="0.25">
      <c r="A25" s="127">
        <v>1</v>
      </c>
      <c r="B25" s="276">
        <v>2</v>
      </c>
      <c r="C25" s="277"/>
      <c r="D25" s="277"/>
      <c r="E25" s="277"/>
      <c r="F25" s="278"/>
      <c r="G25" s="127">
        <v>3</v>
      </c>
      <c r="H25" s="127">
        <v>4</v>
      </c>
      <c r="I25" s="127">
        <v>5</v>
      </c>
      <c r="J25" s="127">
        <v>6</v>
      </c>
    </row>
    <row r="26" spans="1:10" x14ac:dyDescent="0.25">
      <c r="A26" s="57"/>
      <c r="B26" s="293"/>
      <c r="C26" s="294"/>
      <c r="D26" s="294"/>
      <c r="E26" s="294"/>
      <c r="F26" s="295"/>
      <c r="G26" s="63"/>
      <c r="H26" s="63"/>
      <c r="I26" s="63"/>
      <c r="J26" s="115"/>
    </row>
    <row r="27" spans="1:10" hidden="1" x14ac:dyDescent="0.25">
      <c r="A27" s="57"/>
      <c r="B27" s="293"/>
      <c r="C27" s="294"/>
      <c r="D27" s="294"/>
      <c r="E27" s="294"/>
      <c r="F27" s="295"/>
      <c r="G27" s="63"/>
      <c r="H27" s="63"/>
      <c r="I27" s="63"/>
      <c r="J27" s="115"/>
    </row>
    <row r="28" spans="1:10" x14ac:dyDescent="0.25">
      <c r="A28" s="54"/>
      <c r="B28" s="269" t="s">
        <v>263</v>
      </c>
      <c r="C28" s="270"/>
      <c r="D28" s="270"/>
      <c r="E28" s="270"/>
      <c r="F28" s="271"/>
      <c r="G28" s="127" t="s">
        <v>114</v>
      </c>
      <c r="H28" s="127" t="s">
        <v>114</v>
      </c>
      <c r="I28" s="127" t="s">
        <v>114</v>
      </c>
      <c r="J28" s="122">
        <f>J26+J27</f>
        <v>0</v>
      </c>
    </row>
    <row r="29" spans="1:10" x14ac:dyDescent="0.25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s="62" customFormat="1" ht="28.5" customHeight="1" x14ac:dyDescent="0.25">
      <c r="A30" s="252" t="s">
        <v>270</v>
      </c>
      <c r="B30" s="252"/>
      <c r="C30" s="252"/>
      <c r="D30" s="252"/>
      <c r="E30" s="252"/>
      <c r="F30" s="252"/>
      <c r="G30" s="252"/>
      <c r="H30" s="252"/>
      <c r="I30" s="252"/>
      <c r="J30" s="252"/>
    </row>
    <row r="31" spans="1:10" s="62" customFormat="1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51" x14ac:dyDescent="0.25">
      <c r="A32" s="126" t="s">
        <v>252</v>
      </c>
      <c r="B32" s="247" t="s">
        <v>265</v>
      </c>
      <c r="C32" s="247"/>
      <c r="D32" s="247"/>
      <c r="E32" s="247"/>
      <c r="F32" s="247"/>
      <c r="G32" s="126" t="s">
        <v>271</v>
      </c>
      <c r="H32" s="126" t="s">
        <v>272</v>
      </c>
      <c r="I32" s="126" t="s">
        <v>273</v>
      </c>
      <c r="J32" s="126" t="s">
        <v>269</v>
      </c>
    </row>
    <row r="33" spans="1:10" x14ac:dyDescent="0.25">
      <c r="A33" s="127">
        <v>1</v>
      </c>
      <c r="B33" s="276">
        <v>2</v>
      </c>
      <c r="C33" s="277"/>
      <c r="D33" s="277"/>
      <c r="E33" s="277"/>
      <c r="F33" s="278"/>
      <c r="G33" s="127">
        <v>3</v>
      </c>
      <c r="H33" s="127">
        <v>4</v>
      </c>
      <c r="I33" s="127">
        <v>5</v>
      </c>
      <c r="J33" s="127">
        <v>6</v>
      </c>
    </row>
    <row r="34" spans="1:10" x14ac:dyDescent="0.25">
      <c r="A34" s="57"/>
      <c r="B34" s="266"/>
      <c r="C34" s="267"/>
      <c r="D34" s="267"/>
      <c r="E34" s="267"/>
      <c r="F34" s="268"/>
      <c r="G34" s="65"/>
      <c r="H34" s="65"/>
      <c r="I34" s="65"/>
      <c r="J34" s="123"/>
    </row>
    <row r="35" spans="1:10" hidden="1" x14ac:dyDescent="0.25">
      <c r="A35" s="57"/>
      <c r="B35" s="266"/>
      <c r="C35" s="267"/>
      <c r="D35" s="267"/>
      <c r="E35" s="267"/>
      <c r="F35" s="268"/>
      <c r="G35" s="65"/>
      <c r="H35" s="65"/>
      <c r="I35" s="65"/>
      <c r="J35" s="123"/>
    </row>
    <row r="36" spans="1:10" ht="17.25" customHeight="1" x14ac:dyDescent="0.25">
      <c r="A36" s="54"/>
      <c r="B36" s="269" t="s">
        <v>263</v>
      </c>
      <c r="C36" s="270"/>
      <c r="D36" s="270"/>
      <c r="E36" s="270"/>
      <c r="F36" s="271"/>
      <c r="G36" s="127" t="s">
        <v>114</v>
      </c>
      <c r="H36" s="127" t="s">
        <v>114</v>
      </c>
      <c r="I36" s="127" t="s">
        <v>114</v>
      </c>
      <c r="J36" s="122">
        <f>J34+J35</f>
        <v>0</v>
      </c>
    </row>
    <row r="37" spans="1:10" x14ac:dyDescent="0.25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s="62" customFormat="1" ht="49.5" customHeight="1" x14ac:dyDescent="0.25">
      <c r="A38" s="246" t="s">
        <v>274</v>
      </c>
      <c r="B38" s="246"/>
      <c r="C38" s="246"/>
      <c r="D38" s="246"/>
      <c r="E38" s="246"/>
      <c r="F38" s="246"/>
      <c r="G38" s="246"/>
      <c r="H38" s="246"/>
      <c r="I38" s="246"/>
      <c r="J38" s="246"/>
    </row>
    <row r="39" spans="1:10" s="62" customFormat="1" x14ac:dyDescent="0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53.25" customHeight="1" x14ac:dyDescent="0.25">
      <c r="A40" s="126" t="s">
        <v>252</v>
      </c>
      <c r="B40" s="247" t="s">
        <v>275</v>
      </c>
      <c r="C40" s="247"/>
      <c r="D40" s="247"/>
      <c r="E40" s="247"/>
      <c r="F40" s="247"/>
      <c r="G40" s="247"/>
      <c r="H40" s="247"/>
      <c r="I40" s="126" t="s">
        <v>276</v>
      </c>
      <c r="J40" s="126" t="s">
        <v>277</v>
      </c>
    </row>
    <row r="41" spans="1:10" x14ac:dyDescent="0.25">
      <c r="A41" s="127">
        <v>1</v>
      </c>
      <c r="B41" s="276">
        <v>2</v>
      </c>
      <c r="C41" s="277"/>
      <c r="D41" s="277"/>
      <c r="E41" s="277"/>
      <c r="F41" s="277"/>
      <c r="G41" s="277"/>
      <c r="H41" s="278"/>
      <c r="I41" s="127">
        <v>3</v>
      </c>
      <c r="J41" s="127">
        <v>4</v>
      </c>
    </row>
    <row r="42" spans="1:10" x14ac:dyDescent="0.25">
      <c r="A42" s="56" t="s">
        <v>53</v>
      </c>
      <c r="B42" s="266" t="s">
        <v>278</v>
      </c>
      <c r="C42" s="267"/>
      <c r="D42" s="267"/>
      <c r="E42" s="267"/>
      <c r="F42" s="267"/>
      <c r="G42" s="267"/>
      <c r="H42" s="268"/>
      <c r="I42" s="127" t="s">
        <v>114</v>
      </c>
      <c r="J42" s="123"/>
    </row>
    <row r="43" spans="1:10" x14ac:dyDescent="0.25">
      <c r="A43" s="279" t="s">
        <v>193</v>
      </c>
      <c r="B43" s="287" t="s">
        <v>2</v>
      </c>
      <c r="C43" s="288"/>
      <c r="D43" s="288"/>
      <c r="E43" s="288"/>
      <c r="F43" s="288"/>
      <c r="G43" s="288"/>
      <c r="H43" s="289"/>
      <c r="I43" s="281"/>
      <c r="J43" s="283">
        <f>J20*22%-18226.32</f>
        <v>7679388.8799014278</v>
      </c>
    </row>
    <row r="44" spans="1:10" ht="15" customHeight="1" x14ac:dyDescent="0.25">
      <c r="A44" s="280"/>
      <c r="B44" s="290" t="s">
        <v>279</v>
      </c>
      <c r="C44" s="291"/>
      <c r="D44" s="291"/>
      <c r="E44" s="291"/>
      <c r="F44" s="291"/>
      <c r="G44" s="291"/>
      <c r="H44" s="292"/>
      <c r="I44" s="282"/>
      <c r="J44" s="284"/>
    </row>
    <row r="45" spans="1:10" ht="15" customHeight="1" x14ac:dyDescent="0.25">
      <c r="A45" s="56" t="s">
        <v>195</v>
      </c>
      <c r="B45" s="266" t="s">
        <v>280</v>
      </c>
      <c r="C45" s="267"/>
      <c r="D45" s="267"/>
      <c r="E45" s="267"/>
      <c r="F45" s="267"/>
      <c r="G45" s="267"/>
      <c r="H45" s="268"/>
      <c r="I45" s="63"/>
      <c r="J45" s="123"/>
    </row>
    <row r="46" spans="1:10" x14ac:dyDescent="0.25">
      <c r="A46" s="56" t="s">
        <v>197</v>
      </c>
      <c r="B46" s="266" t="s">
        <v>281</v>
      </c>
      <c r="C46" s="267"/>
      <c r="D46" s="267"/>
      <c r="E46" s="267"/>
      <c r="F46" s="267"/>
      <c r="G46" s="267"/>
      <c r="H46" s="268"/>
      <c r="I46" s="63"/>
      <c r="J46" s="123"/>
    </row>
    <row r="47" spans="1:10" ht="15" customHeight="1" x14ac:dyDescent="0.25">
      <c r="A47" s="56" t="s">
        <v>55</v>
      </c>
      <c r="B47" s="266" t="s">
        <v>282</v>
      </c>
      <c r="C47" s="267"/>
      <c r="D47" s="267"/>
      <c r="E47" s="267"/>
      <c r="F47" s="267"/>
      <c r="G47" s="267"/>
      <c r="H47" s="268"/>
      <c r="I47" s="127" t="s">
        <v>114</v>
      </c>
      <c r="J47" s="123"/>
    </row>
    <row r="48" spans="1:10" ht="15" customHeight="1" x14ac:dyDescent="0.25">
      <c r="A48" s="279" t="s">
        <v>283</v>
      </c>
      <c r="B48" s="287" t="s">
        <v>2</v>
      </c>
      <c r="C48" s="288"/>
      <c r="D48" s="288"/>
      <c r="E48" s="288"/>
      <c r="F48" s="288"/>
      <c r="G48" s="288"/>
      <c r="H48" s="289"/>
      <c r="I48" s="285"/>
      <c r="J48" s="283">
        <f>J20*2.9%</f>
        <v>1014685.6399870063</v>
      </c>
    </row>
    <row r="49" spans="1:10" ht="15" customHeight="1" x14ac:dyDescent="0.25">
      <c r="A49" s="280"/>
      <c r="B49" s="290" t="s">
        <v>284</v>
      </c>
      <c r="C49" s="291"/>
      <c r="D49" s="291"/>
      <c r="E49" s="291"/>
      <c r="F49" s="291"/>
      <c r="G49" s="291"/>
      <c r="H49" s="292"/>
      <c r="I49" s="286"/>
      <c r="J49" s="284"/>
    </row>
    <row r="50" spans="1:10" ht="15" customHeight="1" x14ac:dyDescent="0.25">
      <c r="A50" s="56" t="s">
        <v>285</v>
      </c>
      <c r="B50" s="266" t="s">
        <v>286</v>
      </c>
      <c r="C50" s="267"/>
      <c r="D50" s="267"/>
      <c r="E50" s="267"/>
      <c r="F50" s="267"/>
      <c r="G50" s="267"/>
      <c r="H50" s="268"/>
      <c r="I50" s="63"/>
      <c r="J50" s="123"/>
    </row>
    <row r="51" spans="1:10" ht="15" customHeight="1" x14ac:dyDescent="0.25">
      <c r="A51" s="56" t="s">
        <v>287</v>
      </c>
      <c r="B51" s="266" t="s">
        <v>288</v>
      </c>
      <c r="C51" s="267"/>
      <c r="D51" s="267"/>
      <c r="E51" s="267"/>
      <c r="F51" s="267"/>
      <c r="G51" s="267"/>
      <c r="H51" s="268"/>
      <c r="I51" s="63"/>
      <c r="J51" s="123">
        <f>J20*0.2%</f>
        <v>69978.319999103885</v>
      </c>
    </row>
    <row r="52" spans="1:10" ht="15" customHeight="1" x14ac:dyDescent="0.25">
      <c r="A52" s="56" t="s">
        <v>289</v>
      </c>
      <c r="B52" s="266" t="s">
        <v>290</v>
      </c>
      <c r="C52" s="267"/>
      <c r="D52" s="267"/>
      <c r="E52" s="267"/>
      <c r="F52" s="267"/>
      <c r="G52" s="267"/>
      <c r="H52" s="268"/>
      <c r="I52" s="63"/>
      <c r="J52" s="123"/>
    </row>
    <row r="53" spans="1:10" x14ac:dyDescent="0.25">
      <c r="A53" s="56" t="s">
        <v>291</v>
      </c>
      <c r="B53" s="266" t="s">
        <v>290</v>
      </c>
      <c r="C53" s="267"/>
      <c r="D53" s="267"/>
      <c r="E53" s="267"/>
      <c r="F53" s="267"/>
      <c r="G53" s="267"/>
      <c r="H53" s="268"/>
      <c r="I53" s="63"/>
      <c r="J53" s="123"/>
    </row>
    <row r="54" spans="1:10" x14ac:dyDescent="0.25">
      <c r="A54" s="56" t="s">
        <v>113</v>
      </c>
      <c r="B54" s="266" t="s">
        <v>292</v>
      </c>
      <c r="C54" s="267"/>
      <c r="D54" s="267"/>
      <c r="E54" s="267"/>
      <c r="F54" s="267"/>
      <c r="G54" s="267"/>
      <c r="H54" s="268"/>
      <c r="I54" s="63"/>
      <c r="J54" s="123">
        <f>J20*5.1%</f>
        <v>1784447.159977149</v>
      </c>
    </row>
    <row r="55" spans="1:10" ht="26.25" customHeight="1" x14ac:dyDescent="0.25">
      <c r="A55" s="56"/>
      <c r="B55" s="269" t="s">
        <v>263</v>
      </c>
      <c r="C55" s="270"/>
      <c r="D55" s="270"/>
      <c r="E55" s="270"/>
      <c r="F55" s="270"/>
      <c r="G55" s="270"/>
      <c r="H55" s="271"/>
      <c r="I55" s="127" t="s">
        <v>114</v>
      </c>
      <c r="J55" s="122">
        <f>J43+J48+J51+J54</f>
        <v>10548499.999864688</v>
      </c>
    </row>
    <row r="56" spans="1:10" ht="21" customHeight="1" x14ac:dyDescent="0.25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21.75" customHeight="1" x14ac:dyDescent="0.25">
      <c r="A57" s="299" t="s">
        <v>293</v>
      </c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5" customHeight="1" x14ac:dyDescent="0.25">
      <c r="A58" s="128"/>
      <c r="B58" s="128"/>
      <c r="C58" s="128"/>
      <c r="D58" s="128"/>
      <c r="E58" s="128"/>
      <c r="F58" s="128"/>
      <c r="G58" s="128"/>
      <c r="H58" s="128"/>
      <c r="I58" s="128"/>
      <c r="J58" s="128"/>
    </row>
    <row r="59" spans="1:10" ht="15.75" customHeight="1" x14ac:dyDescent="0.25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1.25" customHeight="1" x14ac:dyDescent="0.25">
      <c r="A60" s="252" t="s">
        <v>294</v>
      </c>
      <c r="B60" s="252"/>
      <c r="C60" s="252"/>
      <c r="D60" s="252"/>
      <c r="E60" s="252"/>
      <c r="F60" s="252"/>
      <c r="G60" s="252"/>
      <c r="H60" s="252"/>
      <c r="I60" s="252"/>
      <c r="J60" s="252"/>
    </row>
    <row r="61" spans="1:10" ht="12.75" customHeight="1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5.75" customHeight="1" x14ac:dyDescent="0.25">
      <c r="A62" s="58" t="s">
        <v>249</v>
      </c>
      <c r="B62" s="58"/>
      <c r="C62" s="257">
        <v>111</v>
      </c>
      <c r="D62" s="257"/>
      <c r="E62" s="257"/>
      <c r="F62" s="257"/>
      <c r="G62" s="257"/>
      <c r="H62" s="257"/>
      <c r="I62" s="257"/>
      <c r="J62" s="257"/>
    </row>
    <row r="63" spans="1:10" ht="15.75" customHeight="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8.75" customHeight="1" x14ac:dyDescent="0.25">
      <c r="A64" s="61" t="s">
        <v>250</v>
      </c>
      <c r="B64" s="61"/>
      <c r="C64" s="61"/>
      <c r="D64" s="257" t="s">
        <v>542</v>
      </c>
      <c r="E64" s="257"/>
      <c r="F64" s="257"/>
      <c r="G64" s="257"/>
      <c r="H64" s="257"/>
      <c r="I64" s="257"/>
      <c r="J64" s="257"/>
    </row>
    <row r="65" spans="1:10" ht="13.5" customHeight="1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31.5" customHeight="1" x14ac:dyDescent="0.25">
      <c r="A66" s="126" t="s">
        <v>252</v>
      </c>
      <c r="B66" s="247" t="s">
        <v>52</v>
      </c>
      <c r="C66" s="247"/>
      <c r="D66" s="247"/>
      <c r="E66" s="247"/>
      <c r="F66" s="247"/>
      <c r="G66" s="247"/>
      <c r="H66" s="126" t="s">
        <v>295</v>
      </c>
      <c r="I66" s="126" t="s">
        <v>296</v>
      </c>
      <c r="J66" s="126" t="s">
        <v>297</v>
      </c>
    </row>
    <row r="67" spans="1:10" ht="12.75" customHeight="1" x14ac:dyDescent="0.25">
      <c r="A67" s="127">
        <v>1</v>
      </c>
      <c r="B67" s="248">
        <v>2</v>
      </c>
      <c r="C67" s="248"/>
      <c r="D67" s="248"/>
      <c r="E67" s="248"/>
      <c r="F67" s="248"/>
      <c r="G67" s="248"/>
      <c r="H67" s="127">
        <v>3</v>
      </c>
      <c r="I67" s="127">
        <v>4</v>
      </c>
      <c r="J67" s="127">
        <v>5</v>
      </c>
    </row>
    <row r="68" spans="1:10" ht="14.25" customHeight="1" x14ac:dyDescent="0.25">
      <c r="A68" s="249" t="s">
        <v>544</v>
      </c>
      <c r="B68" s="250"/>
      <c r="C68" s="250"/>
      <c r="D68" s="250"/>
      <c r="E68" s="250"/>
      <c r="F68" s="250"/>
      <c r="G68" s="250"/>
      <c r="H68" s="250"/>
      <c r="I68" s="250"/>
      <c r="J68" s="251"/>
    </row>
    <row r="69" spans="1:10" ht="14.25" customHeight="1" x14ac:dyDescent="0.25">
      <c r="A69" s="56" t="s">
        <v>53</v>
      </c>
      <c r="B69" s="272" t="s">
        <v>524</v>
      </c>
      <c r="C69" s="272"/>
      <c r="D69" s="272"/>
      <c r="E69" s="272"/>
      <c r="F69" s="272"/>
      <c r="G69" s="272"/>
      <c r="H69" s="123">
        <v>1368.42</v>
      </c>
      <c r="I69" s="126">
        <v>95</v>
      </c>
      <c r="J69" s="123">
        <f>H69*I69+0.1</f>
        <v>130000.00000000001</v>
      </c>
    </row>
    <row r="70" spans="1:10" ht="17.25" customHeight="1" x14ac:dyDescent="0.25">
      <c r="A70" s="249" t="s">
        <v>543</v>
      </c>
      <c r="B70" s="250"/>
      <c r="C70" s="250"/>
      <c r="D70" s="250"/>
      <c r="E70" s="250"/>
      <c r="F70" s="250"/>
      <c r="G70" s="250"/>
      <c r="H70" s="250"/>
      <c r="I70" s="250"/>
      <c r="J70" s="251"/>
    </row>
    <row r="71" spans="1:10" ht="15" customHeight="1" x14ac:dyDescent="0.25">
      <c r="A71" s="56" t="s">
        <v>55</v>
      </c>
      <c r="B71" s="272" t="s">
        <v>524</v>
      </c>
      <c r="C71" s="272"/>
      <c r="D71" s="272"/>
      <c r="E71" s="272"/>
      <c r="F71" s="272"/>
      <c r="G71" s="272"/>
      <c r="H71" s="123">
        <v>1750</v>
      </c>
      <c r="I71" s="126">
        <v>40</v>
      </c>
      <c r="J71" s="123">
        <f>H71*I71</f>
        <v>70000</v>
      </c>
    </row>
    <row r="72" spans="1:10" ht="18" customHeight="1" x14ac:dyDescent="0.25">
      <c r="A72" s="54"/>
      <c r="B72" s="300" t="s">
        <v>263</v>
      </c>
      <c r="C72" s="300"/>
      <c r="D72" s="300"/>
      <c r="E72" s="300"/>
      <c r="F72" s="300"/>
      <c r="G72" s="300"/>
      <c r="H72" s="127" t="s">
        <v>114</v>
      </c>
      <c r="I72" s="127" t="s">
        <v>114</v>
      </c>
      <c r="J72" s="122">
        <f>J69+J71</f>
        <v>200000</v>
      </c>
    </row>
    <row r="73" spans="1:10" ht="13.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20.25" customHeight="1" x14ac:dyDescent="0.25">
      <c r="A74" s="252" t="s">
        <v>298</v>
      </c>
      <c r="B74" s="252"/>
      <c r="C74" s="252"/>
      <c r="D74" s="252"/>
      <c r="E74" s="252"/>
      <c r="F74" s="252"/>
      <c r="G74" s="252"/>
      <c r="H74" s="252"/>
      <c r="I74" s="252"/>
      <c r="J74" s="252"/>
    </row>
    <row r="75" spans="1:10" ht="13.5" customHeigh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17.25" customHeight="1" x14ac:dyDescent="0.25">
      <c r="A76" s="58" t="s">
        <v>249</v>
      </c>
      <c r="B76" s="58"/>
      <c r="C76" s="257"/>
      <c r="D76" s="257"/>
      <c r="E76" s="257"/>
      <c r="F76" s="257"/>
      <c r="G76" s="257"/>
      <c r="H76" s="257"/>
      <c r="I76" s="257"/>
      <c r="J76" s="257"/>
    </row>
    <row r="77" spans="1:10" ht="15" customHeight="1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6.5" customHeight="1" x14ac:dyDescent="0.25">
      <c r="A78" s="61" t="s">
        <v>250</v>
      </c>
      <c r="B78" s="61"/>
      <c r="C78" s="61"/>
      <c r="D78" s="301"/>
      <c r="E78" s="301"/>
      <c r="F78" s="301"/>
      <c r="G78" s="301"/>
      <c r="H78" s="301"/>
      <c r="I78" s="301"/>
      <c r="J78" s="301"/>
    </row>
    <row r="79" spans="1:10" ht="13.5" customHeigh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ht="37.5" customHeight="1" x14ac:dyDescent="0.25">
      <c r="A80" s="126" t="s">
        <v>252</v>
      </c>
      <c r="B80" s="247" t="s">
        <v>299</v>
      </c>
      <c r="C80" s="247"/>
      <c r="D80" s="247"/>
      <c r="E80" s="247"/>
      <c r="F80" s="247"/>
      <c r="G80" s="247"/>
      <c r="H80" s="126" t="s">
        <v>300</v>
      </c>
      <c r="I80" s="126" t="s">
        <v>301</v>
      </c>
      <c r="J80" s="126" t="s">
        <v>302</v>
      </c>
    </row>
    <row r="81" spans="1:10" ht="14.25" customHeight="1" x14ac:dyDescent="0.25">
      <c r="A81" s="127">
        <v>1</v>
      </c>
      <c r="B81" s="248">
        <v>2</v>
      </c>
      <c r="C81" s="248"/>
      <c r="D81" s="248"/>
      <c r="E81" s="248"/>
      <c r="F81" s="248"/>
      <c r="G81" s="248"/>
      <c r="H81" s="127">
        <v>3</v>
      </c>
      <c r="I81" s="127">
        <v>4</v>
      </c>
      <c r="J81" s="127">
        <v>5</v>
      </c>
    </row>
    <row r="82" spans="1:10" ht="15.75" customHeight="1" x14ac:dyDescent="0.25">
      <c r="A82" s="54"/>
      <c r="B82" s="266"/>
      <c r="C82" s="267"/>
      <c r="D82" s="267"/>
      <c r="E82" s="267"/>
      <c r="F82" s="267"/>
      <c r="G82" s="268"/>
      <c r="H82" s="65"/>
      <c r="I82" s="65"/>
      <c r="J82" s="123"/>
    </row>
    <row r="83" spans="1:10" ht="12.75" hidden="1" customHeight="1" x14ac:dyDescent="0.25">
      <c r="A83" s="54"/>
      <c r="B83" s="266"/>
      <c r="C83" s="267"/>
      <c r="D83" s="267"/>
      <c r="E83" s="267"/>
      <c r="F83" s="267"/>
      <c r="G83" s="268"/>
      <c r="H83" s="65"/>
      <c r="I83" s="65"/>
      <c r="J83" s="123"/>
    </row>
    <row r="84" spans="1:10" ht="16.5" customHeight="1" x14ac:dyDescent="0.25">
      <c r="A84" s="54"/>
      <c r="B84" s="269" t="s">
        <v>263</v>
      </c>
      <c r="C84" s="270"/>
      <c r="D84" s="270"/>
      <c r="E84" s="270"/>
      <c r="F84" s="270"/>
      <c r="G84" s="271"/>
      <c r="H84" s="63"/>
      <c r="I84" s="127" t="s">
        <v>114</v>
      </c>
      <c r="J84" s="122">
        <f>J82</f>
        <v>0</v>
      </c>
    </row>
    <row r="85" spans="1:10" ht="17.25" customHeigh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129"/>
    </row>
    <row r="86" spans="1:10" ht="15" customHeight="1" x14ac:dyDescent="0.25">
      <c r="A86" s="252" t="s">
        <v>303</v>
      </c>
      <c r="B86" s="252"/>
      <c r="C86" s="252"/>
      <c r="D86" s="252"/>
      <c r="E86" s="252"/>
      <c r="F86" s="252"/>
      <c r="G86" s="252"/>
      <c r="H86" s="252"/>
      <c r="I86" s="252"/>
      <c r="J86" s="252"/>
    </row>
    <row r="87" spans="1:10" ht="12.75" customHeigh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</row>
    <row r="88" spans="1:10" ht="20.25" customHeight="1" x14ac:dyDescent="0.25">
      <c r="A88" s="58" t="s">
        <v>249</v>
      </c>
      <c r="B88" s="58"/>
      <c r="C88" s="301"/>
      <c r="D88" s="301"/>
      <c r="E88" s="301"/>
      <c r="F88" s="301"/>
      <c r="G88" s="301"/>
      <c r="H88" s="301"/>
      <c r="I88" s="301"/>
      <c r="J88" s="301"/>
    </row>
    <row r="89" spans="1:10" ht="11.25" customHeight="1" x14ac:dyDescent="0.25">
      <c r="A89" s="58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6.5" customHeight="1" x14ac:dyDescent="0.25">
      <c r="A90" s="61" t="s">
        <v>250</v>
      </c>
      <c r="B90" s="61"/>
      <c r="C90" s="61"/>
      <c r="D90" s="301"/>
      <c r="E90" s="301"/>
      <c r="F90" s="301"/>
      <c r="G90" s="301"/>
      <c r="H90" s="301"/>
      <c r="I90" s="301"/>
      <c r="J90" s="301"/>
    </row>
    <row r="91" spans="1:10" ht="11.25" customHeigh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129"/>
    </row>
    <row r="92" spans="1:10" ht="26.25" customHeight="1" x14ac:dyDescent="0.25">
      <c r="A92" s="126" t="s">
        <v>252</v>
      </c>
      <c r="B92" s="247" t="s">
        <v>52</v>
      </c>
      <c r="C92" s="247"/>
      <c r="D92" s="247"/>
      <c r="E92" s="247"/>
      <c r="F92" s="247"/>
      <c r="G92" s="247"/>
      <c r="H92" s="126" t="s">
        <v>295</v>
      </c>
      <c r="I92" s="126" t="s">
        <v>296</v>
      </c>
      <c r="J92" s="126" t="s">
        <v>297</v>
      </c>
    </row>
    <row r="93" spans="1:10" ht="15.75" customHeight="1" x14ac:dyDescent="0.25">
      <c r="A93" s="127">
        <v>1</v>
      </c>
      <c r="B93" s="248">
        <v>2</v>
      </c>
      <c r="C93" s="248"/>
      <c r="D93" s="248"/>
      <c r="E93" s="248"/>
      <c r="F93" s="248"/>
      <c r="G93" s="248"/>
      <c r="H93" s="127">
        <v>3</v>
      </c>
      <c r="I93" s="127">
        <v>4</v>
      </c>
      <c r="J93" s="127">
        <v>5</v>
      </c>
    </row>
    <row r="94" spans="1:10" ht="13.5" customHeight="1" x14ac:dyDescent="0.25">
      <c r="A94" s="57"/>
      <c r="B94" s="272"/>
      <c r="C94" s="272"/>
      <c r="D94" s="272"/>
      <c r="E94" s="272"/>
      <c r="F94" s="272"/>
      <c r="G94" s="272"/>
      <c r="H94" s="65"/>
      <c r="I94" s="65"/>
      <c r="J94" s="123"/>
    </row>
    <row r="95" spans="1:10" ht="15" hidden="1" customHeight="1" x14ac:dyDescent="0.25">
      <c r="A95" s="57"/>
      <c r="B95" s="272"/>
      <c r="C95" s="272"/>
      <c r="D95" s="272"/>
      <c r="E95" s="272"/>
      <c r="F95" s="272"/>
      <c r="G95" s="272"/>
      <c r="H95" s="65"/>
      <c r="I95" s="65"/>
      <c r="J95" s="123"/>
    </row>
    <row r="96" spans="1:10" ht="18" customHeight="1" x14ac:dyDescent="0.25">
      <c r="A96" s="54"/>
      <c r="B96" s="300" t="s">
        <v>263</v>
      </c>
      <c r="C96" s="300"/>
      <c r="D96" s="300"/>
      <c r="E96" s="300"/>
      <c r="F96" s="300"/>
      <c r="G96" s="300"/>
      <c r="H96" s="127" t="s">
        <v>114</v>
      </c>
      <c r="I96" s="127" t="s">
        <v>114</v>
      </c>
      <c r="J96" s="122">
        <f>J94</f>
        <v>0</v>
      </c>
    </row>
    <row r="97" spans="1:10" ht="16.5" customHeigh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129"/>
    </row>
    <row r="98" spans="1:10" ht="31.5" customHeight="1" x14ac:dyDescent="0.25">
      <c r="A98" s="246" t="s">
        <v>304</v>
      </c>
      <c r="B98" s="246"/>
      <c r="C98" s="246"/>
      <c r="D98" s="246"/>
      <c r="E98" s="246"/>
      <c r="F98" s="246"/>
      <c r="G98" s="246"/>
      <c r="H98" s="246"/>
      <c r="I98" s="246"/>
      <c r="J98" s="246"/>
    </row>
    <row r="99" spans="1:10" ht="13.5" customHeigh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129"/>
    </row>
    <row r="100" spans="1:10" ht="17.25" customHeight="1" x14ac:dyDescent="0.25">
      <c r="A100" s="58" t="s">
        <v>249</v>
      </c>
      <c r="B100" s="58"/>
      <c r="C100" s="301"/>
      <c r="D100" s="301"/>
      <c r="E100" s="301"/>
      <c r="F100" s="301"/>
      <c r="G100" s="301"/>
      <c r="H100" s="301"/>
      <c r="I100" s="301"/>
      <c r="J100" s="301"/>
    </row>
    <row r="101" spans="1:10" ht="15.75" customHeight="1" x14ac:dyDescent="0.25">
      <c r="A101" s="58"/>
      <c r="B101" s="58"/>
      <c r="C101" s="58"/>
      <c r="D101" s="59"/>
      <c r="E101" s="59"/>
      <c r="F101" s="58"/>
      <c r="G101" s="58"/>
      <c r="H101" s="58"/>
      <c r="I101" s="58"/>
      <c r="J101" s="58"/>
    </row>
    <row r="102" spans="1:10" ht="17.25" customHeight="1" x14ac:dyDescent="0.25">
      <c r="A102" s="61" t="s">
        <v>250</v>
      </c>
      <c r="B102" s="61"/>
      <c r="C102" s="61"/>
      <c r="D102" s="301"/>
      <c r="E102" s="301"/>
      <c r="F102" s="301"/>
      <c r="G102" s="301"/>
      <c r="H102" s="301"/>
      <c r="I102" s="301"/>
      <c r="J102" s="301"/>
    </row>
    <row r="103" spans="1:10" ht="15" customHeigh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</row>
    <row r="104" spans="1:10" ht="26.25" customHeight="1" x14ac:dyDescent="0.25">
      <c r="A104" s="126" t="s">
        <v>252</v>
      </c>
      <c r="B104" s="247" t="s">
        <v>52</v>
      </c>
      <c r="C104" s="247"/>
      <c r="D104" s="247"/>
      <c r="E104" s="247"/>
      <c r="F104" s="247"/>
      <c r="G104" s="247"/>
      <c r="H104" s="126" t="s">
        <v>295</v>
      </c>
      <c r="I104" s="126" t="s">
        <v>296</v>
      </c>
      <c r="J104" s="126" t="s">
        <v>297</v>
      </c>
    </row>
    <row r="105" spans="1:10" ht="21" customHeight="1" x14ac:dyDescent="0.25">
      <c r="A105" s="127">
        <v>1</v>
      </c>
      <c r="B105" s="248">
        <v>2</v>
      </c>
      <c r="C105" s="248"/>
      <c r="D105" s="248"/>
      <c r="E105" s="248"/>
      <c r="F105" s="248"/>
      <c r="G105" s="248"/>
      <c r="H105" s="127">
        <v>3</v>
      </c>
      <c r="I105" s="127">
        <v>4</v>
      </c>
      <c r="J105" s="127">
        <v>5</v>
      </c>
    </row>
    <row r="106" spans="1:10" s="129" customFormat="1" ht="12.75" customHeight="1" x14ac:dyDescent="0.25">
      <c r="A106" s="249" t="s">
        <v>544</v>
      </c>
      <c r="B106" s="250"/>
      <c r="C106" s="250"/>
      <c r="D106" s="250"/>
      <c r="E106" s="250"/>
      <c r="F106" s="250"/>
      <c r="G106" s="250"/>
      <c r="H106" s="250"/>
      <c r="I106" s="250"/>
      <c r="J106" s="251"/>
    </row>
    <row r="107" spans="1:10" ht="13.5" customHeight="1" x14ac:dyDescent="0.25">
      <c r="A107" s="56" t="s">
        <v>53</v>
      </c>
      <c r="B107" s="272" t="s">
        <v>526</v>
      </c>
      <c r="C107" s="272"/>
      <c r="D107" s="272"/>
      <c r="E107" s="272"/>
      <c r="F107" s="272"/>
      <c r="G107" s="272"/>
      <c r="H107" s="65">
        <f>J107/I107</f>
        <v>10.714285714285714</v>
      </c>
      <c r="I107" s="126">
        <v>56</v>
      </c>
      <c r="J107" s="123">
        <v>600</v>
      </c>
    </row>
    <row r="108" spans="1:10" s="129" customFormat="1" ht="13.5" customHeight="1" x14ac:dyDescent="0.25">
      <c r="A108" s="249" t="s">
        <v>543</v>
      </c>
      <c r="B108" s="250"/>
      <c r="C108" s="250"/>
      <c r="D108" s="250"/>
      <c r="E108" s="250"/>
      <c r="F108" s="250"/>
      <c r="G108" s="250"/>
      <c r="H108" s="250"/>
      <c r="I108" s="250"/>
      <c r="J108" s="251"/>
    </row>
    <row r="109" spans="1:10" ht="13.5" customHeight="1" x14ac:dyDescent="0.25">
      <c r="A109" s="56" t="s">
        <v>55</v>
      </c>
      <c r="B109" s="272" t="s">
        <v>526</v>
      </c>
      <c r="C109" s="272"/>
      <c r="D109" s="272"/>
      <c r="E109" s="272"/>
      <c r="F109" s="272"/>
      <c r="G109" s="272"/>
      <c r="H109" s="65">
        <f>J109/I109</f>
        <v>15</v>
      </c>
      <c r="I109" s="126">
        <v>10</v>
      </c>
      <c r="J109" s="123">
        <v>150</v>
      </c>
    </row>
    <row r="110" spans="1:10" ht="12.75" customHeight="1" x14ac:dyDescent="0.25">
      <c r="A110" s="54"/>
      <c r="B110" s="269" t="s">
        <v>263</v>
      </c>
      <c r="C110" s="270"/>
      <c r="D110" s="270"/>
      <c r="E110" s="270"/>
      <c r="F110" s="270"/>
      <c r="G110" s="271"/>
      <c r="H110" s="127" t="s">
        <v>114</v>
      </c>
      <c r="I110" s="127" t="s">
        <v>114</v>
      </c>
      <c r="J110" s="122">
        <f>J107+J109</f>
        <v>750</v>
      </c>
    </row>
    <row r="111" spans="1:10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</row>
    <row r="112" spans="1:10" x14ac:dyDescent="0.25">
      <c r="A112" s="252" t="s">
        <v>305</v>
      </c>
      <c r="B112" s="252"/>
      <c r="C112" s="252"/>
      <c r="D112" s="252"/>
      <c r="E112" s="252"/>
      <c r="F112" s="252"/>
      <c r="G112" s="252"/>
      <c r="H112" s="252"/>
      <c r="I112" s="252"/>
      <c r="J112" s="252"/>
    </row>
    <row r="113" spans="1:10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</row>
    <row r="114" spans="1:10" x14ac:dyDescent="0.25">
      <c r="A114" s="58" t="s">
        <v>249</v>
      </c>
      <c r="B114" s="58"/>
      <c r="C114" s="257">
        <v>244</v>
      </c>
      <c r="D114" s="257"/>
      <c r="E114" s="257"/>
      <c r="F114" s="257"/>
      <c r="G114" s="257"/>
      <c r="H114" s="257"/>
      <c r="I114" s="257"/>
      <c r="J114" s="257"/>
    </row>
    <row r="115" spans="1:10" x14ac:dyDescent="0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x14ac:dyDescent="0.25">
      <c r="A116" s="61" t="s">
        <v>250</v>
      </c>
      <c r="B116" s="61"/>
      <c r="C116" s="61"/>
      <c r="D116" s="257" t="s">
        <v>542</v>
      </c>
      <c r="E116" s="257"/>
      <c r="F116" s="257"/>
      <c r="G116" s="257"/>
      <c r="H116" s="257"/>
      <c r="I116" s="257"/>
      <c r="J116" s="257"/>
    </row>
    <row r="117" spans="1:10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</row>
    <row r="118" spans="1:10" s="62" customFormat="1" ht="23.25" customHeight="1" x14ac:dyDescent="0.25">
      <c r="A118" s="252" t="s">
        <v>306</v>
      </c>
      <c r="B118" s="252"/>
      <c r="C118" s="252"/>
      <c r="D118" s="252"/>
      <c r="E118" s="252"/>
      <c r="F118" s="252"/>
      <c r="G118" s="252"/>
      <c r="H118" s="252"/>
      <c r="I118" s="252"/>
      <c r="J118" s="252"/>
    </row>
    <row r="119" spans="1:10" s="62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</row>
    <row r="120" spans="1:10" ht="35.25" customHeight="1" x14ac:dyDescent="0.25">
      <c r="A120" s="126" t="s">
        <v>252</v>
      </c>
      <c r="B120" s="247" t="s">
        <v>299</v>
      </c>
      <c r="C120" s="247"/>
      <c r="D120" s="247"/>
      <c r="E120" s="247"/>
      <c r="F120" s="247"/>
      <c r="G120" s="126" t="s">
        <v>307</v>
      </c>
      <c r="H120" s="126" t="s">
        <v>308</v>
      </c>
      <c r="I120" s="126" t="s">
        <v>309</v>
      </c>
      <c r="J120" s="126" t="s">
        <v>269</v>
      </c>
    </row>
    <row r="121" spans="1:10" ht="15" customHeight="1" x14ac:dyDescent="0.25">
      <c r="A121" s="127">
        <v>1</v>
      </c>
      <c r="B121" s="248">
        <v>2</v>
      </c>
      <c r="C121" s="248"/>
      <c r="D121" s="248"/>
      <c r="E121" s="248"/>
      <c r="F121" s="248"/>
      <c r="G121" s="127">
        <v>3</v>
      </c>
      <c r="H121" s="127">
        <v>4</v>
      </c>
      <c r="I121" s="127">
        <v>5</v>
      </c>
      <c r="J121" s="127">
        <v>6</v>
      </c>
    </row>
    <row r="122" spans="1:10" x14ac:dyDescent="0.25">
      <c r="A122" s="273" t="s">
        <v>543</v>
      </c>
      <c r="B122" s="274"/>
      <c r="C122" s="274"/>
      <c r="D122" s="274"/>
      <c r="E122" s="274"/>
      <c r="F122" s="274"/>
      <c r="G122" s="274"/>
      <c r="H122" s="274"/>
      <c r="I122" s="274"/>
      <c r="J122" s="275"/>
    </row>
    <row r="123" spans="1:10" x14ac:dyDescent="0.25">
      <c r="A123" s="54" t="s">
        <v>53</v>
      </c>
      <c r="B123" s="266" t="s">
        <v>467</v>
      </c>
      <c r="C123" s="267"/>
      <c r="D123" s="267"/>
      <c r="E123" s="267"/>
      <c r="F123" s="268"/>
      <c r="G123" s="63">
        <v>12</v>
      </c>
      <c r="H123" s="65">
        <v>12</v>
      </c>
      <c r="I123" s="65">
        <v>12646.67</v>
      </c>
      <c r="J123" s="123">
        <f>I123*H123-0.04</f>
        <v>151760</v>
      </c>
    </row>
    <row r="124" spans="1:10" ht="18.75" customHeight="1" x14ac:dyDescent="0.25">
      <c r="A124" s="54"/>
      <c r="B124" s="269" t="s">
        <v>310</v>
      </c>
      <c r="C124" s="270"/>
      <c r="D124" s="270"/>
      <c r="E124" s="270"/>
      <c r="F124" s="271"/>
      <c r="G124" s="127" t="s">
        <v>114</v>
      </c>
      <c r="H124" s="127" t="s">
        <v>114</v>
      </c>
      <c r="I124" s="127" t="s">
        <v>114</v>
      </c>
      <c r="J124" s="122">
        <f>J123</f>
        <v>151760</v>
      </c>
    </row>
    <row r="125" spans="1:10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</row>
    <row r="126" spans="1:10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</row>
    <row r="127" spans="1:10" x14ac:dyDescent="0.25">
      <c r="A127" s="252" t="s">
        <v>311</v>
      </c>
      <c r="B127" s="252"/>
      <c r="C127" s="252"/>
      <c r="D127" s="252"/>
      <c r="E127" s="252"/>
      <c r="F127" s="252"/>
      <c r="G127" s="252"/>
      <c r="H127" s="252"/>
      <c r="I127" s="252"/>
      <c r="J127" s="252"/>
    </row>
    <row r="128" spans="1:10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</row>
    <row r="129" spans="1:10" ht="38.25" x14ac:dyDescent="0.25">
      <c r="A129" s="126" t="s">
        <v>252</v>
      </c>
      <c r="B129" s="247" t="s">
        <v>299</v>
      </c>
      <c r="C129" s="247"/>
      <c r="D129" s="247"/>
      <c r="E129" s="247"/>
      <c r="F129" s="247"/>
      <c r="G129" s="247"/>
      <c r="H129" s="126" t="s">
        <v>312</v>
      </c>
      <c r="I129" s="126" t="s">
        <v>313</v>
      </c>
      <c r="J129" s="126" t="s">
        <v>314</v>
      </c>
    </row>
    <row r="130" spans="1:10" ht="14.25" customHeight="1" x14ac:dyDescent="0.25">
      <c r="A130" s="127">
        <v>1</v>
      </c>
      <c r="B130" s="248">
        <v>2</v>
      </c>
      <c r="C130" s="248"/>
      <c r="D130" s="248"/>
      <c r="E130" s="248"/>
      <c r="F130" s="248"/>
      <c r="G130" s="248"/>
      <c r="H130" s="127">
        <v>3</v>
      </c>
      <c r="I130" s="127">
        <v>4</v>
      </c>
      <c r="J130" s="127">
        <v>5</v>
      </c>
    </row>
    <row r="131" spans="1:10" x14ac:dyDescent="0.25">
      <c r="A131" s="57"/>
      <c r="B131" s="293"/>
      <c r="C131" s="294"/>
      <c r="D131" s="294"/>
      <c r="E131" s="294"/>
      <c r="F131" s="294"/>
      <c r="G131" s="295"/>
      <c r="H131" s="65"/>
      <c r="I131" s="65"/>
      <c r="J131" s="65"/>
    </row>
    <row r="132" spans="1:10" ht="15" hidden="1" customHeight="1" x14ac:dyDescent="0.25">
      <c r="A132" s="57"/>
      <c r="B132" s="293"/>
      <c r="C132" s="294"/>
      <c r="D132" s="294"/>
      <c r="E132" s="294"/>
      <c r="F132" s="294"/>
      <c r="G132" s="295"/>
      <c r="H132" s="65"/>
      <c r="I132" s="65"/>
      <c r="J132" s="65"/>
    </row>
    <row r="133" spans="1:10" x14ac:dyDescent="0.25">
      <c r="A133" s="54"/>
      <c r="B133" s="302" t="s">
        <v>263</v>
      </c>
      <c r="C133" s="303"/>
      <c r="D133" s="303"/>
      <c r="E133" s="303"/>
      <c r="F133" s="303"/>
      <c r="G133" s="304"/>
      <c r="H133" s="63"/>
      <c r="I133" s="63"/>
      <c r="J133" s="122">
        <f>J131</f>
        <v>0</v>
      </c>
    </row>
    <row r="134" spans="1:10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</row>
    <row r="135" spans="1:10" x14ac:dyDescent="0.25">
      <c r="A135" s="252" t="s">
        <v>315</v>
      </c>
      <c r="B135" s="252"/>
      <c r="C135" s="252"/>
      <c r="D135" s="252"/>
      <c r="E135" s="252"/>
      <c r="F135" s="252"/>
      <c r="G135" s="252"/>
      <c r="H135" s="252"/>
      <c r="I135" s="252"/>
      <c r="J135" s="252"/>
    </row>
    <row r="136" spans="1:10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</row>
    <row r="137" spans="1:10" ht="38.25" x14ac:dyDescent="0.25">
      <c r="A137" s="126" t="s">
        <v>252</v>
      </c>
      <c r="B137" s="247" t="s">
        <v>52</v>
      </c>
      <c r="C137" s="247"/>
      <c r="D137" s="247"/>
      <c r="E137" s="247"/>
      <c r="F137" s="247"/>
      <c r="G137" s="126" t="s">
        <v>316</v>
      </c>
      <c r="H137" s="126" t="s">
        <v>317</v>
      </c>
      <c r="I137" s="126" t="s">
        <v>318</v>
      </c>
      <c r="J137" s="126" t="s">
        <v>319</v>
      </c>
    </row>
    <row r="138" spans="1:10" x14ac:dyDescent="0.25">
      <c r="A138" s="127">
        <v>1</v>
      </c>
      <c r="B138" s="248">
        <v>2</v>
      </c>
      <c r="C138" s="248"/>
      <c r="D138" s="248"/>
      <c r="E138" s="248"/>
      <c r="F138" s="248"/>
      <c r="G138" s="127">
        <v>3</v>
      </c>
      <c r="H138" s="127">
        <v>4</v>
      </c>
      <c r="I138" s="127">
        <v>5</v>
      </c>
      <c r="J138" s="127">
        <v>6</v>
      </c>
    </row>
    <row r="139" spans="1:10" x14ac:dyDescent="0.25">
      <c r="A139" s="57"/>
      <c r="B139" s="272"/>
      <c r="C139" s="272"/>
      <c r="D139" s="272"/>
      <c r="E139" s="272"/>
      <c r="F139" s="272"/>
      <c r="G139" s="63"/>
      <c r="H139" s="65"/>
      <c r="I139" s="66"/>
      <c r="J139" s="123"/>
    </row>
    <row r="140" spans="1:10" hidden="1" x14ac:dyDescent="0.25">
      <c r="A140" s="57"/>
      <c r="B140" s="266"/>
      <c r="C140" s="267"/>
      <c r="D140" s="267"/>
      <c r="E140" s="267"/>
      <c r="F140" s="268"/>
      <c r="G140" s="63"/>
      <c r="H140" s="65"/>
      <c r="I140" s="66"/>
      <c r="J140" s="123"/>
    </row>
    <row r="141" spans="1:10" x14ac:dyDescent="0.25">
      <c r="A141" s="54"/>
      <c r="B141" s="269" t="s">
        <v>263</v>
      </c>
      <c r="C141" s="270"/>
      <c r="D141" s="270"/>
      <c r="E141" s="270"/>
      <c r="F141" s="271"/>
      <c r="G141" s="127" t="s">
        <v>114</v>
      </c>
      <c r="H141" s="127" t="s">
        <v>114</v>
      </c>
      <c r="I141" s="127" t="s">
        <v>114</v>
      </c>
      <c r="J141" s="122">
        <f>J139</f>
        <v>0</v>
      </c>
    </row>
    <row r="142" spans="1:10" s="62" customFormat="1" ht="30" customHeigh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</row>
    <row r="143" spans="1:10" s="62" customFormat="1" x14ac:dyDescent="0.25">
      <c r="A143" s="252" t="s">
        <v>320</v>
      </c>
      <c r="B143" s="252"/>
      <c r="C143" s="252"/>
      <c r="D143" s="252"/>
      <c r="E143" s="252"/>
      <c r="F143" s="252"/>
      <c r="G143" s="252"/>
      <c r="H143" s="252"/>
      <c r="I143" s="252"/>
      <c r="J143" s="252"/>
    </row>
    <row r="144" spans="1:10" x14ac:dyDescent="0.2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</row>
    <row r="145" spans="1:10" ht="38.25" x14ac:dyDescent="0.25">
      <c r="A145" s="126" t="s">
        <v>252</v>
      </c>
      <c r="B145" s="247" t="s">
        <v>52</v>
      </c>
      <c r="C145" s="247"/>
      <c r="D145" s="247"/>
      <c r="E145" s="247"/>
      <c r="F145" s="247"/>
      <c r="G145" s="247"/>
      <c r="H145" s="126" t="s">
        <v>321</v>
      </c>
      <c r="I145" s="126" t="s">
        <v>322</v>
      </c>
      <c r="J145" s="126" t="s">
        <v>323</v>
      </c>
    </row>
    <row r="146" spans="1:10" x14ac:dyDescent="0.25">
      <c r="A146" s="127">
        <v>1</v>
      </c>
      <c r="B146" s="248">
        <v>2</v>
      </c>
      <c r="C146" s="248"/>
      <c r="D146" s="248"/>
      <c r="E146" s="248"/>
      <c r="F146" s="248"/>
      <c r="G146" s="248"/>
      <c r="H146" s="127">
        <v>4</v>
      </c>
      <c r="I146" s="127">
        <v>5</v>
      </c>
      <c r="J146" s="127">
        <v>6</v>
      </c>
    </row>
    <row r="147" spans="1:10" x14ac:dyDescent="0.25">
      <c r="A147" s="57"/>
      <c r="B147" s="272"/>
      <c r="C147" s="272"/>
      <c r="D147" s="272"/>
      <c r="E147" s="272"/>
      <c r="F147" s="272"/>
      <c r="G147" s="272"/>
      <c r="H147" s="64"/>
      <c r="I147" s="64"/>
      <c r="J147" s="123"/>
    </row>
    <row r="148" spans="1:10" ht="15" hidden="1" customHeight="1" x14ac:dyDescent="0.25">
      <c r="A148" s="57"/>
      <c r="B148" s="272"/>
      <c r="C148" s="272"/>
      <c r="D148" s="272"/>
      <c r="E148" s="272"/>
      <c r="F148" s="272"/>
      <c r="G148" s="272"/>
      <c r="H148" s="64"/>
      <c r="I148" s="64"/>
      <c r="J148" s="123"/>
    </row>
    <row r="149" spans="1:10" x14ac:dyDescent="0.25">
      <c r="A149" s="54"/>
      <c r="B149" s="300" t="s">
        <v>263</v>
      </c>
      <c r="C149" s="300"/>
      <c r="D149" s="300"/>
      <c r="E149" s="300"/>
      <c r="F149" s="300"/>
      <c r="G149" s="300"/>
      <c r="H149" s="127" t="s">
        <v>114</v>
      </c>
      <c r="I149" s="127" t="s">
        <v>114</v>
      </c>
      <c r="J149" s="122">
        <f>J147</f>
        <v>0</v>
      </c>
    </row>
    <row r="150" spans="1:10" x14ac:dyDescent="0.2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</row>
    <row r="151" spans="1:10" x14ac:dyDescent="0.25">
      <c r="A151" s="252" t="s">
        <v>324</v>
      </c>
      <c r="B151" s="252"/>
      <c r="C151" s="252"/>
      <c r="D151" s="252"/>
      <c r="E151" s="252"/>
      <c r="F151" s="252"/>
      <c r="G151" s="252"/>
      <c r="H151" s="252"/>
      <c r="I151" s="252"/>
      <c r="J151" s="252"/>
    </row>
    <row r="152" spans="1:10" x14ac:dyDescent="0.2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ht="38.25" x14ac:dyDescent="0.25">
      <c r="A153" s="55" t="s">
        <v>252</v>
      </c>
      <c r="B153" s="296" t="s">
        <v>299</v>
      </c>
      <c r="C153" s="297"/>
      <c r="D153" s="297"/>
      <c r="E153" s="297"/>
      <c r="F153" s="297"/>
      <c r="G153" s="298"/>
      <c r="H153" s="55" t="s">
        <v>325</v>
      </c>
      <c r="I153" s="55" t="s">
        <v>326</v>
      </c>
      <c r="J153" s="126" t="s">
        <v>327</v>
      </c>
    </row>
    <row r="154" spans="1:10" s="62" customFormat="1" ht="15.75" customHeight="1" x14ac:dyDescent="0.25">
      <c r="A154" s="127">
        <v>1</v>
      </c>
      <c r="B154" s="276">
        <v>2</v>
      </c>
      <c r="C154" s="277"/>
      <c r="D154" s="277"/>
      <c r="E154" s="277"/>
      <c r="F154" s="277"/>
      <c r="G154" s="278"/>
      <c r="H154" s="127">
        <v>3</v>
      </c>
      <c r="I154" s="127">
        <v>4</v>
      </c>
      <c r="J154" s="127">
        <v>5</v>
      </c>
    </row>
    <row r="155" spans="1:10" s="62" customFormat="1" x14ac:dyDescent="0.25">
      <c r="A155" s="273" t="s">
        <v>543</v>
      </c>
      <c r="B155" s="274"/>
      <c r="C155" s="274"/>
      <c r="D155" s="274"/>
      <c r="E155" s="274"/>
      <c r="F155" s="274"/>
      <c r="G155" s="274"/>
      <c r="H155" s="274"/>
      <c r="I155" s="274"/>
      <c r="J155" s="275"/>
    </row>
    <row r="156" spans="1:10" ht="15" customHeight="1" x14ac:dyDescent="0.25">
      <c r="A156" s="54" t="s">
        <v>53</v>
      </c>
      <c r="B156" s="266" t="s">
        <v>468</v>
      </c>
      <c r="C156" s="267"/>
      <c r="D156" s="267"/>
      <c r="E156" s="267"/>
      <c r="F156" s="267"/>
      <c r="G156" s="268"/>
      <c r="H156" s="63">
        <v>1</v>
      </c>
      <c r="I156" s="63">
        <v>12</v>
      </c>
      <c r="J156" s="115">
        <v>1431960</v>
      </c>
    </row>
    <row r="157" spans="1:10" s="147" customFormat="1" ht="15" customHeight="1" x14ac:dyDescent="0.25">
      <c r="A157" s="273" t="s">
        <v>574</v>
      </c>
      <c r="B157" s="274"/>
      <c r="C157" s="274"/>
      <c r="D157" s="274"/>
      <c r="E157" s="274"/>
      <c r="F157" s="274"/>
      <c r="G157" s="274"/>
      <c r="H157" s="274"/>
      <c r="I157" s="274"/>
      <c r="J157" s="275"/>
    </row>
    <row r="158" spans="1:10" s="147" customFormat="1" ht="15" customHeight="1" x14ac:dyDescent="0.25">
      <c r="A158" s="54" t="s">
        <v>55</v>
      </c>
      <c r="B158" s="266" t="s">
        <v>573</v>
      </c>
      <c r="C158" s="267"/>
      <c r="D158" s="267"/>
      <c r="E158" s="267"/>
      <c r="F158" s="267"/>
      <c r="G158" s="268"/>
      <c r="H158" s="63">
        <v>1</v>
      </c>
      <c r="I158" s="63">
        <v>645750</v>
      </c>
      <c r="J158" s="115">
        <v>645750</v>
      </c>
    </row>
    <row r="159" spans="1:10" ht="15" customHeight="1" x14ac:dyDescent="0.25">
      <c r="A159" s="54"/>
      <c r="B159" s="269" t="s">
        <v>263</v>
      </c>
      <c r="C159" s="270"/>
      <c r="D159" s="270"/>
      <c r="E159" s="270"/>
      <c r="F159" s="270"/>
      <c r="G159" s="271"/>
      <c r="H159" s="127" t="s">
        <v>114</v>
      </c>
      <c r="I159" s="127" t="s">
        <v>114</v>
      </c>
      <c r="J159" s="122">
        <f>J156+J158</f>
        <v>2077710</v>
      </c>
    </row>
    <row r="160" spans="1:10" ht="15" customHeight="1" x14ac:dyDescent="0.25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</row>
    <row r="161" spans="1:10" x14ac:dyDescent="0.25">
      <c r="A161" s="252" t="s">
        <v>328</v>
      </c>
      <c r="B161" s="252"/>
      <c r="C161" s="252"/>
      <c r="D161" s="252"/>
      <c r="E161" s="252"/>
      <c r="F161" s="252"/>
      <c r="G161" s="252"/>
      <c r="H161" s="252"/>
      <c r="I161" s="252"/>
      <c r="J161" s="252"/>
    </row>
    <row r="162" spans="1:10" x14ac:dyDescent="0.2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</row>
    <row r="163" spans="1:10" ht="25.5" x14ac:dyDescent="0.25">
      <c r="A163" s="126" t="s">
        <v>252</v>
      </c>
      <c r="B163" s="247" t="s">
        <v>299</v>
      </c>
      <c r="C163" s="247"/>
      <c r="D163" s="247"/>
      <c r="E163" s="247"/>
      <c r="F163" s="247"/>
      <c r="G163" s="247"/>
      <c r="H163" s="247"/>
      <c r="I163" s="126" t="s">
        <v>329</v>
      </c>
      <c r="J163" s="126" t="s">
        <v>330</v>
      </c>
    </row>
    <row r="164" spans="1:10" x14ac:dyDescent="0.25">
      <c r="A164" s="127">
        <v>1</v>
      </c>
      <c r="B164" s="248">
        <v>2</v>
      </c>
      <c r="C164" s="248"/>
      <c r="D164" s="248"/>
      <c r="E164" s="248"/>
      <c r="F164" s="248"/>
      <c r="G164" s="248"/>
      <c r="H164" s="248"/>
      <c r="I164" s="127">
        <v>3</v>
      </c>
      <c r="J164" s="127">
        <v>4</v>
      </c>
    </row>
    <row r="165" spans="1:10" s="153" customFormat="1" x14ac:dyDescent="0.25">
      <c r="A165" s="273" t="s">
        <v>543</v>
      </c>
      <c r="B165" s="274"/>
      <c r="C165" s="274"/>
      <c r="D165" s="274"/>
      <c r="E165" s="274"/>
      <c r="F165" s="274"/>
      <c r="G165" s="274"/>
      <c r="H165" s="274"/>
      <c r="I165" s="274"/>
      <c r="J165" s="275"/>
    </row>
    <row r="166" spans="1:10" s="153" customFormat="1" x14ac:dyDescent="0.25">
      <c r="A166" s="57" t="s">
        <v>53</v>
      </c>
      <c r="B166" s="272" t="s">
        <v>470</v>
      </c>
      <c r="C166" s="272"/>
      <c r="D166" s="272"/>
      <c r="E166" s="272"/>
      <c r="F166" s="272"/>
      <c r="G166" s="272"/>
      <c r="H166" s="272"/>
      <c r="I166" s="152">
        <v>1</v>
      </c>
      <c r="J166" s="115">
        <v>367848</v>
      </c>
    </row>
    <row r="167" spans="1:10" x14ac:dyDescent="0.25">
      <c r="A167" s="273" t="s">
        <v>545</v>
      </c>
      <c r="B167" s="274"/>
      <c r="C167" s="274"/>
      <c r="D167" s="274"/>
      <c r="E167" s="274"/>
      <c r="F167" s="274"/>
      <c r="G167" s="274"/>
      <c r="H167" s="274"/>
      <c r="I167" s="274"/>
      <c r="J167" s="275"/>
    </row>
    <row r="168" spans="1:10" x14ac:dyDescent="0.25">
      <c r="A168" s="57" t="s">
        <v>53</v>
      </c>
      <c r="B168" s="272" t="s">
        <v>470</v>
      </c>
      <c r="C168" s="272"/>
      <c r="D168" s="272"/>
      <c r="E168" s="272"/>
      <c r="F168" s="272"/>
      <c r="G168" s="272"/>
      <c r="H168" s="272"/>
      <c r="I168" s="127">
        <v>1</v>
      </c>
      <c r="J168" s="115">
        <f>1805799.84-52647.18</f>
        <v>1753152.6600000001</v>
      </c>
    </row>
    <row r="169" spans="1:10" s="147" customFormat="1" x14ac:dyDescent="0.25">
      <c r="A169" s="273" t="s">
        <v>575</v>
      </c>
      <c r="B169" s="274"/>
      <c r="C169" s="274"/>
      <c r="D169" s="274"/>
      <c r="E169" s="274"/>
      <c r="F169" s="274"/>
      <c r="G169" s="274"/>
      <c r="H169" s="274"/>
      <c r="I169" s="274"/>
      <c r="J169" s="275"/>
    </row>
    <row r="170" spans="1:10" s="147" customFormat="1" x14ac:dyDescent="0.25">
      <c r="A170" s="57" t="s">
        <v>55</v>
      </c>
      <c r="B170" s="272" t="s">
        <v>496</v>
      </c>
      <c r="C170" s="272"/>
      <c r="D170" s="272"/>
      <c r="E170" s="272"/>
      <c r="F170" s="272"/>
      <c r="G170" s="272"/>
      <c r="H170" s="272"/>
      <c r="I170" s="146">
        <v>1</v>
      </c>
      <c r="J170" s="115">
        <v>36000</v>
      </c>
    </row>
    <row r="171" spans="1:10" x14ac:dyDescent="0.25">
      <c r="A171" s="54"/>
      <c r="B171" s="245" t="s">
        <v>263</v>
      </c>
      <c r="C171" s="245"/>
      <c r="D171" s="245"/>
      <c r="E171" s="245"/>
      <c r="F171" s="245"/>
      <c r="G171" s="245"/>
      <c r="H171" s="245"/>
      <c r="I171" s="127" t="s">
        <v>114</v>
      </c>
      <c r="J171" s="122">
        <f>J168+J170+J166</f>
        <v>2157000.66</v>
      </c>
    </row>
    <row r="172" spans="1:10" x14ac:dyDescent="0.25">
      <c r="A172" s="116"/>
      <c r="B172" s="121"/>
      <c r="C172" s="121"/>
      <c r="D172" s="121"/>
      <c r="E172" s="121"/>
      <c r="F172" s="121"/>
      <c r="G172" s="121"/>
      <c r="H172" s="121"/>
      <c r="I172" s="119"/>
      <c r="J172" s="137"/>
    </row>
    <row r="173" spans="1:10" x14ac:dyDescent="0.25">
      <c r="A173" s="252" t="s">
        <v>504</v>
      </c>
      <c r="B173" s="252"/>
      <c r="C173" s="252"/>
      <c r="D173" s="252"/>
      <c r="E173" s="252"/>
      <c r="F173" s="252"/>
      <c r="G173" s="252"/>
      <c r="H173" s="252"/>
      <c r="I173" s="252"/>
      <c r="J173" s="252"/>
    </row>
    <row r="174" spans="1:10" s="62" customFormat="1" ht="14.25" customHeight="1" x14ac:dyDescent="0.2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</row>
    <row r="175" spans="1:10" s="62" customFormat="1" ht="25.5" x14ac:dyDescent="0.25">
      <c r="A175" s="126" t="s">
        <v>252</v>
      </c>
      <c r="B175" s="247" t="s">
        <v>299</v>
      </c>
      <c r="C175" s="247"/>
      <c r="D175" s="247"/>
      <c r="E175" s="247"/>
      <c r="F175" s="247"/>
      <c r="G175" s="247"/>
      <c r="H175" s="247"/>
      <c r="I175" s="126" t="s">
        <v>329</v>
      </c>
      <c r="J175" s="126" t="s">
        <v>330</v>
      </c>
    </row>
    <row r="176" spans="1:10" x14ac:dyDescent="0.25">
      <c r="A176" s="127">
        <v>1</v>
      </c>
      <c r="B176" s="248">
        <v>2</v>
      </c>
      <c r="C176" s="248"/>
      <c r="D176" s="248"/>
      <c r="E176" s="248"/>
      <c r="F176" s="248"/>
      <c r="G176" s="248"/>
      <c r="H176" s="248"/>
      <c r="I176" s="127">
        <v>3</v>
      </c>
      <c r="J176" s="127">
        <v>4</v>
      </c>
    </row>
    <row r="177" spans="1:10" x14ac:dyDescent="0.25">
      <c r="A177" s="127">
        <v>1</v>
      </c>
      <c r="B177" s="253"/>
      <c r="C177" s="254"/>
      <c r="D177" s="254"/>
      <c r="E177" s="254"/>
      <c r="F177" s="254"/>
      <c r="G177" s="254"/>
      <c r="H177" s="255"/>
      <c r="I177" s="127"/>
      <c r="J177" s="115"/>
    </row>
    <row r="178" spans="1:10" x14ac:dyDescent="0.25">
      <c r="A178" s="54"/>
      <c r="B178" s="245" t="s">
        <v>263</v>
      </c>
      <c r="C178" s="245"/>
      <c r="D178" s="245"/>
      <c r="E178" s="245"/>
      <c r="F178" s="245"/>
      <c r="G178" s="245"/>
      <c r="H178" s="245"/>
      <c r="I178" s="127" t="s">
        <v>114</v>
      </c>
      <c r="J178" s="122"/>
    </row>
    <row r="179" spans="1:10" x14ac:dyDescent="0.25">
      <c r="A179" s="116"/>
      <c r="B179" s="121"/>
      <c r="C179" s="121"/>
      <c r="D179" s="121"/>
      <c r="E179" s="121"/>
      <c r="F179" s="121"/>
      <c r="G179" s="121"/>
      <c r="H179" s="121"/>
      <c r="I179" s="119"/>
      <c r="J179" s="120"/>
    </row>
    <row r="180" spans="1:10" x14ac:dyDescent="0.25">
      <c r="A180" s="252" t="s">
        <v>546</v>
      </c>
      <c r="B180" s="252"/>
      <c r="C180" s="252"/>
      <c r="D180" s="252"/>
      <c r="E180" s="252"/>
      <c r="F180" s="252"/>
      <c r="G180" s="252"/>
      <c r="H180" s="252"/>
      <c r="I180" s="252"/>
      <c r="J180" s="252"/>
    </row>
    <row r="181" spans="1:10" x14ac:dyDescent="0.2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</row>
    <row r="182" spans="1:10" ht="25.5" x14ac:dyDescent="0.25">
      <c r="A182" s="126" t="s">
        <v>252</v>
      </c>
      <c r="B182" s="247" t="s">
        <v>299</v>
      </c>
      <c r="C182" s="247"/>
      <c r="D182" s="247"/>
      <c r="E182" s="247"/>
      <c r="F182" s="247"/>
      <c r="G182" s="247"/>
      <c r="H182" s="247"/>
      <c r="I182" s="126" t="s">
        <v>329</v>
      </c>
      <c r="J182" s="126" t="s">
        <v>330</v>
      </c>
    </row>
    <row r="183" spans="1:10" s="62" customFormat="1" ht="16.5" customHeight="1" x14ac:dyDescent="0.25">
      <c r="A183" s="127">
        <v>1</v>
      </c>
      <c r="B183" s="248">
        <v>2</v>
      </c>
      <c r="C183" s="248"/>
      <c r="D183" s="248"/>
      <c r="E183" s="248"/>
      <c r="F183" s="248"/>
      <c r="G183" s="248"/>
      <c r="H183" s="248"/>
      <c r="I183" s="127">
        <v>3</v>
      </c>
      <c r="J183" s="127">
        <v>4</v>
      </c>
    </row>
    <row r="184" spans="1:10" s="62" customFormat="1" ht="15.75" customHeight="1" x14ac:dyDescent="0.25">
      <c r="A184" s="127">
        <v>1</v>
      </c>
      <c r="B184" s="253"/>
      <c r="C184" s="254"/>
      <c r="D184" s="254"/>
      <c r="E184" s="254"/>
      <c r="F184" s="254"/>
      <c r="G184" s="254"/>
      <c r="H184" s="255"/>
      <c r="I184" s="127"/>
      <c r="J184" s="115"/>
    </row>
    <row r="185" spans="1:10" x14ac:dyDescent="0.25">
      <c r="A185" s="54"/>
      <c r="B185" s="245" t="s">
        <v>263</v>
      </c>
      <c r="C185" s="245"/>
      <c r="D185" s="245"/>
      <c r="E185" s="245"/>
      <c r="F185" s="245"/>
      <c r="G185" s="245"/>
      <c r="H185" s="245"/>
      <c r="I185" s="127" t="s">
        <v>114</v>
      </c>
      <c r="J185" s="122"/>
    </row>
    <row r="186" spans="1:10" x14ac:dyDescent="0.25">
      <c r="A186" s="116"/>
      <c r="B186" s="121"/>
      <c r="C186" s="121"/>
      <c r="D186" s="121"/>
      <c r="E186" s="121"/>
      <c r="F186" s="121"/>
      <c r="G186" s="121"/>
      <c r="H186" s="121"/>
      <c r="I186" s="119"/>
      <c r="J186" s="137"/>
    </row>
    <row r="187" spans="1:10" x14ac:dyDescent="0.25">
      <c r="A187" s="246" t="s">
        <v>506</v>
      </c>
      <c r="B187" s="246"/>
      <c r="C187" s="246"/>
      <c r="D187" s="246"/>
      <c r="E187" s="246"/>
      <c r="F187" s="246"/>
      <c r="G187" s="246"/>
      <c r="H187" s="246"/>
      <c r="I187" s="246"/>
      <c r="J187" s="246"/>
    </row>
    <row r="188" spans="1:10" x14ac:dyDescent="0.2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</row>
    <row r="189" spans="1:10" ht="25.5" x14ac:dyDescent="0.25">
      <c r="A189" s="126" t="s">
        <v>252</v>
      </c>
      <c r="B189" s="247" t="s">
        <v>299</v>
      </c>
      <c r="C189" s="247"/>
      <c r="D189" s="247"/>
      <c r="E189" s="247"/>
      <c r="F189" s="247"/>
      <c r="G189" s="247"/>
      <c r="H189" s="126" t="s">
        <v>321</v>
      </c>
      <c r="I189" s="126" t="s">
        <v>331</v>
      </c>
      <c r="J189" s="126" t="s">
        <v>332</v>
      </c>
    </row>
    <row r="190" spans="1:10" x14ac:dyDescent="0.25">
      <c r="A190" s="127">
        <v>1</v>
      </c>
      <c r="B190" s="248">
        <v>2</v>
      </c>
      <c r="C190" s="248"/>
      <c r="D190" s="248"/>
      <c r="E190" s="248"/>
      <c r="F190" s="248"/>
      <c r="G190" s="248"/>
      <c r="H190" s="127">
        <v>3</v>
      </c>
      <c r="I190" s="127">
        <v>4</v>
      </c>
      <c r="J190" s="127">
        <v>5</v>
      </c>
    </row>
    <row r="191" spans="1:10" s="62" customFormat="1" ht="11.25" customHeight="1" x14ac:dyDescent="0.25">
      <c r="A191" s="249" t="s">
        <v>544</v>
      </c>
      <c r="B191" s="250"/>
      <c r="C191" s="250"/>
      <c r="D191" s="250"/>
      <c r="E191" s="250"/>
      <c r="F191" s="250"/>
      <c r="G191" s="250"/>
      <c r="H191" s="250"/>
      <c r="I191" s="250"/>
      <c r="J191" s="251"/>
    </row>
    <row r="192" spans="1:10" s="62" customFormat="1" x14ac:dyDescent="0.25">
      <c r="A192" s="57" t="s">
        <v>53</v>
      </c>
      <c r="B192" s="272" t="s">
        <v>469</v>
      </c>
      <c r="C192" s="272"/>
      <c r="D192" s="272"/>
      <c r="E192" s="272"/>
      <c r="F192" s="272"/>
      <c r="G192" s="272"/>
      <c r="H192" s="63">
        <v>5200</v>
      </c>
      <c r="I192" s="63">
        <v>504.17</v>
      </c>
      <c r="J192" s="115">
        <f>H192*I192-4</f>
        <v>2621680</v>
      </c>
    </row>
    <row r="193" spans="1:10" hidden="1" x14ac:dyDescent="0.25">
      <c r="A193" s="57"/>
      <c r="B193" s="272"/>
      <c r="C193" s="272"/>
      <c r="D193" s="272"/>
      <c r="E193" s="272"/>
      <c r="F193" s="272"/>
      <c r="G193" s="272"/>
      <c r="H193" s="63"/>
      <c r="I193" s="63"/>
      <c r="J193" s="115"/>
    </row>
    <row r="194" spans="1:10" s="139" customFormat="1" x14ac:dyDescent="0.25">
      <c r="A194" s="249" t="s">
        <v>563</v>
      </c>
      <c r="B194" s="250"/>
      <c r="C194" s="250"/>
      <c r="D194" s="250"/>
      <c r="E194" s="250"/>
      <c r="F194" s="250"/>
      <c r="G194" s="250"/>
      <c r="H194" s="250"/>
      <c r="I194" s="250"/>
      <c r="J194" s="251"/>
    </row>
    <row r="195" spans="1:10" s="139" customFormat="1" x14ac:dyDescent="0.25">
      <c r="A195" s="57" t="s">
        <v>55</v>
      </c>
      <c r="B195" s="272" t="s">
        <v>564</v>
      </c>
      <c r="C195" s="272"/>
      <c r="D195" s="272"/>
      <c r="E195" s="272"/>
      <c r="F195" s="272"/>
      <c r="G195" s="272"/>
      <c r="H195" s="63">
        <v>100</v>
      </c>
      <c r="I195" s="63">
        <f>J195/H195</f>
        <v>50000</v>
      </c>
      <c r="J195" s="115">
        <v>5000000</v>
      </c>
    </row>
    <row r="196" spans="1:10" x14ac:dyDescent="0.25">
      <c r="A196" s="54"/>
      <c r="B196" s="300" t="s">
        <v>263</v>
      </c>
      <c r="C196" s="300"/>
      <c r="D196" s="300"/>
      <c r="E196" s="300"/>
      <c r="F196" s="300"/>
      <c r="G196" s="300"/>
      <c r="H196" s="63"/>
      <c r="I196" s="127" t="s">
        <v>114</v>
      </c>
      <c r="J196" s="122">
        <f>J192+J195</f>
        <v>7621680</v>
      </c>
    </row>
    <row r="218" spans="1:10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</row>
    <row r="219" spans="1:10" x14ac:dyDescent="0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</row>
    <row r="220" spans="1:10" x14ac:dyDescent="0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</row>
    <row r="221" spans="1:10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</row>
    <row r="222" spans="1:10" x14ac:dyDescent="0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</row>
    <row r="223" spans="1:10" x14ac:dyDescent="0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</row>
    <row r="224" spans="1:10" x14ac:dyDescent="0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</row>
    <row r="225" spans="1:10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</row>
    <row r="226" spans="1:10" x14ac:dyDescent="0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</row>
    <row r="227" spans="1:10" x14ac:dyDescent="0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</row>
  </sheetData>
  <mergeCells count="153">
    <mergeCell ref="B196:G196"/>
    <mergeCell ref="A106:J106"/>
    <mergeCell ref="A108:J108"/>
    <mergeCell ref="B140:F140"/>
    <mergeCell ref="B141:F141"/>
    <mergeCell ref="A143:J143"/>
    <mergeCell ref="B147:G147"/>
    <mergeCell ref="B148:G148"/>
    <mergeCell ref="B149:G149"/>
    <mergeCell ref="A151:J151"/>
    <mergeCell ref="B153:G153"/>
    <mergeCell ref="A155:J155"/>
    <mergeCell ref="A122:J122"/>
    <mergeCell ref="B123:F123"/>
    <mergeCell ref="B124:F124"/>
    <mergeCell ref="A127:J127"/>
    <mergeCell ref="B129:G129"/>
    <mergeCell ref="A135:J135"/>
    <mergeCell ref="B137:F137"/>
    <mergeCell ref="B138:F138"/>
    <mergeCell ref="B130:G130"/>
    <mergeCell ref="B131:G131"/>
    <mergeCell ref="B132:G132"/>
    <mergeCell ref="B133:G133"/>
    <mergeCell ref="A194:J194"/>
    <mergeCell ref="B195:G195"/>
    <mergeCell ref="B192:G192"/>
    <mergeCell ref="B193:G193"/>
    <mergeCell ref="B84:G84"/>
    <mergeCell ref="A86:J86"/>
    <mergeCell ref="C88:J88"/>
    <mergeCell ref="D90:J90"/>
    <mergeCell ref="B92:G92"/>
    <mergeCell ref="B93:G93"/>
    <mergeCell ref="B94:G94"/>
    <mergeCell ref="B95:G95"/>
    <mergeCell ref="D102:J102"/>
    <mergeCell ref="B96:G96"/>
    <mergeCell ref="A98:J98"/>
    <mergeCell ref="C100:J100"/>
    <mergeCell ref="B139:F139"/>
    <mergeCell ref="B164:H164"/>
    <mergeCell ref="A167:J167"/>
    <mergeCell ref="B168:H168"/>
    <mergeCell ref="B171:H171"/>
    <mergeCell ref="A173:J173"/>
    <mergeCell ref="B175:H175"/>
    <mergeCell ref="B176:H176"/>
    <mergeCell ref="B71:G71"/>
    <mergeCell ref="B72:G72"/>
    <mergeCell ref="A74:J74"/>
    <mergeCell ref="C76:J76"/>
    <mergeCell ref="D78:J78"/>
    <mergeCell ref="B80:G80"/>
    <mergeCell ref="B81:G81"/>
    <mergeCell ref="B82:G82"/>
    <mergeCell ref="B83:G83"/>
    <mergeCell ref="A57:J57"/>
    <mergeCell ref="A60:J60"/>
    <mergeCell ref="C62:J62"/>
    <mergeCell ref="D64:J64"/>
    <mergeCell ref="B66:G66"/>
    <mergeCell ref="B67:G67"/>
    <mergeCell ref="A68:J68"/>
    <mergeCell ref="B69:G69"/>
    <mergeCell ref="A70:J70"/>
    <mergeCell ref="A15:J15"/>
    <mergeCell ref="A18:J18"/>
    <mergeCell ref="A20:B20"/>
    <mergeCell ref="A22:J22"/>
    <mergeCell ref="B27:F27"/>
    <mergeCell ref="B28:F28"/>
    <mergeCell ref="A30:J30"/>
    <mergeCell ref="B35:F35"/>
    <mergeCell ref="B36:F36"/>
    <mergeCell ref="B34:F34"/>
    <mergeCell ref="B24:F24"/>
    <mergeCell ref="B25:F25"/>
    <mergeCell ref="B26:F26"/>
    <mergeCell ref="B33:F33"/>
    <mergeCell ref="B32:F32"/>
    <mergeCell ref="A38:J38"/>
    <mergeCell ref="A43:A44"/>
    <mergeCell ref="I43:I44"/>
    <mergeCell ref="J43:J44"/>
    <mergeCell ref="A48:A49"/>
    <mergeCell ref="I48:I49"/>
    <mergeCell ref="J48:J49"/>
    <mergeCell ref="B54:H54"/>
    <mergeCell ref="A161:J161"/>
    <mergeCell ref="B52:H52"/>
    <mergeCell ref="B53:H53"/>
    <mergeCell ref="B51:H51"/>
    <mergeCell ref="B45:H45"/>
    <mergeCell ref="B43:H43"/>
    <mergeCell ref="B44:H44"/>
    <mergeCell ref="B40:H40"/>
    <mergeCell ref="B41:H41"/>
    <mergeCell ref="B42:H42"/>
    <mergeCell ref="B50:H50"/>
    <mergeCell ref="B46:H46"/>
    <mergeCell ref="B47:H47"/>
    <mergeCell ref="B48:H48"/>
    <mergeCell ref="B49:H49"/>
    <mergeCell ref="B55:H55"/>
    <mergeCell ref="B177:H177"/>
    <mergeCell ref="B163:H163"/>
    <mergeCell ref="B156:G156"/>
    <mergeCell ref="B159:G159"/>
    <mergeCell ref="B145:G145"/>
    <mergeCell ref="D116:J116"/>
    <mergeCell ref="B104:G104"/>
    <mergeCell ref="B105:G105"/>
    <mergeCell ref="B107:G107"/>
    <mergeCell ref="B109:G109"/>
    <mergeCell ref="B110:G110"/>
    <mergeCell ref="A118:J118"/>
    <mergeCell ref="B120:F120"/>
    <mergeCell ref="B121:F121"/>
    <mergeCell ref="C114:J114"/>
    <mergeCell ref="A112:J112"/>
    <mergeCell ref="B158:G158"/>
    <mergeCell ref="A157:J157"/>
    <mergeCell ref="A169:J169"/>
    <mergeCell ref="B170:H170"/>
    <mergeCell ref="B146:G146"/>
    <mergeCell ref="B154:G154"/>
    <mergeCell ref="A165:J165"/>
    <mergeCell ref="B166:H166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  <mergeCell ref="I11:I13"/>
    <mergeCell ref="J11:J13"/>
    <mergeCell ref="D12:D13"/>
    <mergeCell ref="E12:G12"/>
    <mergeCell ref="B178:H178"/>
    <mergeCell ref="B185:H185"/>
    <mergeCell ref="A187:J187"/>
    <mergeCell ref="B189:G189"/>
    <mergeCell ref="B190:G190"/>
    <mergeCell ref="A191:J191"/>
    <mergeCell ref="A180:J180"/>
    <mergeCell ref="B182:H182"/>
    <mergeCell ref="B183:H183"/>
    <mergeCell ref="B184:H184"/>
  </mergeCells>
  <pageMargins left="0.78740157480314965" right="0.39370078740157483" top="0.78740157480314965" bottom="0.78740157480314965" header="0.31496062992125984" footer="0.31496062992125984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1"/>
  <sheetViews>
    <sheetView topLeftCell="A166" workbookViewId="0">
      <selection activeCell="A194" sqref="A194:J194"/>
    </sheetView>
  </sheetViews>
  <sheetFormatPr defaultColWidth="0.85546875" defaultRowHeight="15" x14ac:dyDescent="0.25"/>
  <cols>
    <col min="1" max="1" width="8" style="129" customWidth="1"/>
    <col min="2" max="2" width="16" style="129" customWidth="1"/>
    <col min="3" max="3" width="16.7109375" style="129" customWidth="1"/>
    <col min="4" max="4" width="16.5703125" style="129" customWidth="1"/>
    <col min="5" max="5" width="17.5703125" style="129" customWidth="1"/>
    <col min="6" max="6" width="17.85546875" style="129" customWidth="1"/>
    <col min="7" max="7" width="16.140625" style="129" customWidth="1"/>
    <col min="8" max="8" width="18.140625" style="129" customWidth="1"/>
    <col min="9" max="9" width="14.85546875" style="129" customWidth="1"/>
    <col min="10" max="10" width="23.42578125" style="129" customWidth="1"/>
    <col min="11" max="16384" width="0.85546875" style="129"/>
  </cols>
  <sheetData>
    <row r="1" spans="1:10" x14ac:dyDescent="0.25">
      <c r="A1" s="252" t="s">
        <v>361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1:10" x14ac:dyDescent="0.25">
      <c r="A3" s="252" t="s">
        <v>248</v>
      </c>
      <c r="B3" s="252"/>
      <c r="C3" s="252"/>
      <c r="D3" s="252"/>
      <c r="E3" s="252"/>
      <c r="F3" s="252"/>
      <c r="G3" s="252"/>
      <c r="H3" s="252"/>
      <c r="I3" s="252"/>
      <c r="J3" s="252"/>
    </row>
    <row r="5" spans="1:10" s="58" customFormat="1" ht="12.75" customHeight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s="58" customFormat="1" ht="14.25" x14ac:dyDescent="0.25">
      <c r="A6" s="58" t="s">
        <v>249</v>
      </c>
      <c r="C6" s="256" t="s">
        <v>466</v>
      </c>
      <c r="D6" s="256"/>
      <c r="E6" s="256"/>
      <c r="F6" s="256"/>
      <c r="G6" s="256"/>
      <c r="H6" s="256"/>
      <c r="I6" s="256"/>
      <c r="J6" s="256"/>
    </row>
    <row r="7" spans="1:10" s="58" customFormat="1" ht="13.5" customHeight="1" x14ac:dyDescent="0.25">
      <c r="C7" s="59"/>
      <c r="D7" s="59"/>
      <c r="E7" s="60"/>
      <c r="F7" s="60"/>
      <c r="G7" s="60"/>
      <c r="H7" s="60"/>
      <c r="I7" s="60"/>
      <c r="J7" s="60"/>
    </row>
    <row r="8" spans="1:10" x14ac:dyDescent="0.25">
      <c r="A8" s="61" t="s">
        <v>250</v>
      </c>
      <c r="B8" s="61"/>
      <c r="C8" s="61"/>
      <c r="D8" s="257" t="s">
        <v>547</v>
      </c>
      <c r="E8" s="257"/>
      <c r="F8" s="257"/>
      <c r="G8" s="257"/>
      <c r="H8" s="257"/>
      <c r="I8" s="257"/>
      <c r="J8" s="257"/>
    </row>
    <row r="10" spans="1:10" x14ac:dyDescent="0.25">
      <c r="A10" s="252" t="s">
        <v>251</v>
      </c>
      <c r="B10" s="252"/>
      <c r="C10" s="252"/>
      <c r="D10" s="252"/>
      <c r="E10" s="252"/>
      <c r="F10" s="252"/>
      <c r="G10" s="252"/>
      <c r="H10" s="252"/>
      <c r="I10" s="252"/>
      <c r="J10" s="252"/>
    </row>
    <row r="11" spans="1:10" s="50" customFormat="1" ht="15" customHeight="1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s="50" customFormat="1" x14ac:dyDescent="0.25">
      <c r="A12" s="305" t="s">
        <v>252</v>
      </c>
      <c r="B12" s="305" t="s">
        <v>253</v>
      </c>
      <c r="C12" s="305" t="s">
        <v>254</v>
      </c>
      <c r="D12" s="296" t="s">
        <v>255</v>
      </c>
      <c r="E12" s="297"/>
      <c r="F12" s="297"/>
      <c r="G12" s="297"/>
      <c r="H12" s="305" t="s">
        <v>256</v>
      </c>
      <c r="I12" s="305" t="s">
        <v>257</v>
      </c>
      <c r="J12" s="308" t="s">
        <v>258</v>
      </c>
    </row>
    <row r="13" spans="1:10" s="50" customFormat="1" ht="42.75" customHeight="1" x14ac:dyDescent="0.25">
      <c r="A13" s="307"/>
      <c r="B13" s="307"/>
      <c r="C13" s="307"/>
      <c r="D13" s="305" t="s">
        <v>259</v>
      </c>
      <c r="E13" s="296" t="s">
        <v>2</v>
      </c>
      <c r="F13" s="297"/>
      <c r="G13" s="297"/>
      <c r="H13" s="307"/>
      <c r="I13" s="307"/>
      <c r="J13" s="309"/>
    </row>
    <row r="14" spans="1:10" s="131" customFormat="1" ht="38.25" x14ac:dyDescent="0.25">
      <c r="A14" s="306"/>
      <c r="B14" s="306"/>
      <c r="C14" s="306"/>
      <c r="D14" s="306"/>
      <c r="E14" s="126" t="s">
        <v>260</v>
      </c>
      <c r="F14" s="126" t="s">
        <v>261</v>
      </c>
      <c r="G14" s="126" t="s">
        <v>262</v>
      </c>
      <c r="H14" s="306"/>
      <c r="I14" s="306"/>
      <c r="J14" s="310"/>
    </row>
    <row r="15" spans="1:10" x14ac:dyDescent="0.25">
      <c r="A15" s="127">
        <v>1</v>
      </c>
      <c r="B15" s="127">
        <v>2</v>
      </c>
      <c r="C15" s="127">
        <v>3</v>
      </c>
      <c r="D15" s="127">
        <v>4</v>
      </c>
      <c r="E15" s="127">
        <v>5</v>
      </c>
      <c r="F15" s="127">
        <v>6</v>
      </c>
      <c r="G15" s="127">
        <v>7</v>
      </c>
      <c r="H15" s="127">
        <v>8</v>
      </c>
      <c r="I15" s="127">
        <v>9</v>
      </c>
      <c r="J15" s="127">
        <v>10</v>
      </c>
    </row>
    <row r="16" spans="1:10" x14ac:dyDescent="0.25">
      <c r="A16" s="273" t="s">
        <v>548</v>
      </c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25.5" x14ac:dyDescent="0.25">
      <c r="A17" s="56" t="s">
        <v>53</v>
      </c>
      <c r="B17" s="125" t="s">
        <v>464</v>
      </c>
      <c r="C17" s="115">
        <v>11</v>
      </c>
      <c r="D17" s="115">
        <v>9926.4500000000007</v>
      </c>
      <c r="E17" s="115">
        <v>7635.73</v>
      </c>
      <c r="F17" s="115"/>
      <c r="G17" s="115">
        <v>2290.7199999999998</v>
      </c>
      <c r="H17" s="136"/>
      <c r="I17" s="115"/>
      <c r="J17" s="115">
        <f>D17*C17*12+0.46</f>
        <v>1310291.8600000001</v>
      </c>
    </row>
    <row r="18" spans="1:10" x14ac:dyDescent="0.25">
      <c r="A18" s="56" t="s">
        <v>113</v>
      </c>
      <c r="B18" s="125"/>
      <c r="C18" s="115"/>
      <c r="D18" s="115"/>
      <c r="E18" s="115"/>
      <c r="F18" s="115"/>
      <c r="G18" s="115"/>
      <c r="H18" s="136"/>
      <c r="I18" s="115"/>
      <c r="J18" s="115"/>
    </row>
    <row r="19" spans="1:10" x14ac:dyDescent="0.25">
      <c r="A19" s="269" t="s">
        <v>263</v>
      </c>
      <c r="B19" s="270"/>
      <c r="C19" s="127" t="s">
        <v>114</v>
      </c>
      <c r="D19" s="115"/>
      <c r="E19" s="127" t="s">
        <v>114</v>
      </c>
      <c r="F19" s="127" t="s">
        <v>114</v>
      </c>
      <c r="G19" s="127" t="s">
        <v>114</v>
      </c>
      <c r="H19" s="127" t="s">
        <v>114</v>
      </c>
      <c r="I19" s="127" t="s">
        <v>114</v>
      </c>
      <c r="J19" s="122">
        <f>J16+J17+J18</f>
        <v>1310291.8600000001</v>
      </c>
    </row>
    <row r="20" spans="1:10" ht="14.25" customHeight="1" x14ac:dyDescent="0.25"/>
    <row r="21" spans="1:10" x14ac:dyDescent="0.25">
      <c r="A21" s="252" t="s">
        <v>264</v>
      </c>
      <c r="B21" s="252"/>
      <c r="C21" s="252"/>
      <c r="D21" s="252"/>
      <c r="E21" s="252"/>
      <c r="F21" s="252"/>
      <c r="G21" s="252"/>
      <c r="H21" s="252"/>
      <c r="I21" s="252"/>
      <c r="J21" s="252"/>
    </row>
    <row r="22" spans="1:10" s="131" customFormat="1" ht="13.5" customHeight="1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s="131" customFormat="1" ht="51" x14ac:dyDescent="0.25">
      <c r="A23" s="126" t="s">
        <v>252</v>
      </c>
      <c r="B23" s="296" t="s">
        <v>265</v>
      </c>
      <c r="C23" s="297"/>
      <c r="D23" s="297"/>
      <c r="E23" s="297"/>
      <c r="F23" s="298"/>
      <c r="G23" s="126" t="s">
        <v>266</v>
      </c>
      <c r="H23" s="126" t="s">
        <v>267</v>
      </c>
      <c r="I23" s="126" t="s">
        <v>268</v>
      </c>
      <c r="J23" s="126" t="s">
        <v>269</v>
      </c>
    </row>
    <row r="24" spans="1:10" x14ac:dyDescent="0.25">
      <c r="A24" s="127">
        <v>1</v>
      </c>
      <c r="B24" s="276">
        <v>2</v>
      </c>
      <c r="C24" s="277"/>
      <c r="D24" s="277"/>
      <c r="E24" s="277"/>
      <c r="F24" s="278"/>
      <c r="G24" s="127">
        <v>3</v>
      </c>
      <c r="H24" s="127">
        <v>4</v>
      </c>
      <c r="I24" s="127">
        <v>5</v>
      </c>
      <c r="J24" s="127">
        <v>6</v>
      </c>
    </row>
    <row r="25" spans="1:10" x14ac:dyDescent="0.25">
      <c r="A25" s="57"/>
      <c r="B25" s="293"/>
      <c r="C25" s="294"/>
      <c r="D25" s="294"/>
      <c r="E25" s="294"/>
      <c r="F25" s="295"/>
      <c r="G25" s="63"/>
      <c r="H25" s="63"/>
      <c r="I25" s="63"/>
      <c r="J25" s="115"/>
    </row>
    <row r="26" spans="1:10" hidden="1" x14ac:dyDescent="0.25">
      <c r="A26" s="57"/>
      <c r="B26" s="293"/>
      <c r="C26" s="294"/>
      <c r="D26" s="294"/>
      <c r="E26" s="294"/>
      <c r="F26" s="295"/>
      <c r="G26" s="63"/>
      <c r="H26" s="63"/>
      <c r="I26" s="63"/>
      <c r="J26" s="115"/>
    </row>
    <row r="27" spans="1:10" x14ac:dyDescent="0.25">
      <c r="A27" s="54"/>
      <c r="B27" s="269" t="s">
        <v>263</v>
      </c>
      <c r="C27" s="270"/>
      <c r="D27" s="270"/>
      <c r="E27" s="270"/>
      <c r="F27" s="271"/>
      <c r="G27" s="127" t="s">
        <v>114</v>
      </c>
      <c r="H27" s="127" t="s">
        <v>114</v>
      </c>
      <c r="I27" s="127" t="s">
        <v>114</v>
      </c>
      <c r="J27" s="122">
        <f>J25</f>
        <v>0</v>
      </c>
    </row>
    <row r="29" spans="1:10" x14ac:dyDescent="0.25">
      <c r="A29" s="252" t="s">
        <v>270</v>
      </c>
      <c r="B29" s="252"/>
      <c r="C29" s="252"/>
      <c r="D29" s="252"/>
      <c r="E29" s="252"/>
      <c r="F29" s="252"/>
      <c r="G29" s="252"/>
      <c r="H29" s="252"/>
      <c r="I29" s="252"/>
      <c r="J29" s="252"/>
    </row>
    <row r="30" spans="1:10" s="131" customFormat="1" ht="15.75" customHeight="1" x14ac:dyDescent="0.25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s="131" customFormat="1" ht="51" x14ac:dyDescent="0.25">
      <c r="A31" s="126" t="s">
        <v>252</v>
      </c>
      <c r="B31" s="247" t="s">
        <v>265</v>
      </c>
      <c r="C31" s="247"/>
      <c r="D31" s="247"/>
      <c r="E31" s="247"/>
      <c r="F31" s="247"/>
      <c r="G31" s="126" t="s">
        <v>271</v>
      </c>
      <c r="H31" s="126" t="s">
        <v>272</v>
      </c>
      <c r="I31" s="126" t="s">
        <v>273</v>
      </c>
      <c r="J31" s="126" t="s">
        <v>269</v>
      </c>
    </row>
    <row r="32" spans="1:10" x14ac:dyDescent="0.25">
      <c r="A32" s="127">
        <v>1</v>
      </c>
      <c r="B32" s="276">
        <v>2</v>
      </c>
      <c r="C32" s="277"/>
      <c r="D32" s="277"/>
      <c r="E32" s="277"/>
      <c r="F32" s="278"/>
      <c r="G32" s="127">
        <v>3</v>
      </c>
      <c r="H32" s="127">
        <v>4</v>
      </c>
      <c r="I32" s="127">
        <v>5</v>
      </c>
      <c r="J32" s="127">
        <v>6</v>
      </c>
    </row>
    <row r="33" spans="1:10" x14ac:dyDescent="0.25">
      <c r="A33" s="57"/>
      <c r="B33" s="266"/>
      <c r="C33" s="267"/>
      <c r="D33" s="267"/>
      <c r="E33" s="267"/>
      <c r="F33" s="268"/>
      <c r="G33" s="65"/>
      <c r="H33" s="65"/>
      <c r="I33" s="65"/>
      <c r="J33" s="123"/>
    </row>
    <row r="34" spans="1:10" hidden="1" x14ac:dyDescent="0.25">
      <c r="A34" s="57"/>
      <c r="B34" s="266"/>
      <c r="C34" s="267"/>
      <c r="D34" s="267"/>
      <c r="E34" s="267"/>
      <c r="F34" s="268"/>
      <c r="G34" s="65"/>
      <c r="H34" s="65"/>
      <c r="I34" s="65"/>
      <c r="J34" s="123"/>
    </row>
    <row r="35" spans="1:10" x14ac:dyDescent="0.25">
      <c r="A35" s="54"/>
      <c r="B35" s="269" t="s">
        <v>263</v>
      </c>
      <c r="C35" s="270"/>
      <c r="D35" s="270"/>
      <c r="E35" s="270"/>
      <c r="F35" s="271"/>
      <c r="G35" s="127" t="s">
        <v>114</v>
      </c>
      <c r="H35" s="127" t="s">
        <v>114</v>
      </c>
      <c r="I35" s="127" t="s">
        <v>114</v>
      </c>
      <c r="J35" s="122">
        <f>J33</f>
        <v>0</v>
      </c>
    </row>
    <row r="36" spans="1:10" ht="16.5" customHeight="1" x14ac:dyDescent="0.25"/>
    <row r="37" spans="1:10" x14ac:dyDescent="0.25">
      <c r="A37" s="246" t="s">
        <v>274</v>
      </c>
      <c r="B37" s="246"/>
      <c r="C37" s="246"/>
      <c r="D37" s="246"/>
      <c r="E37" s="246"/>
      <c r="F37" s="246"/>
      <c r="G37" s="246"/>
      <c r="H37" s="246"/>
      <c r="I37" s="246"/>
      <c r="J37" s="246"/>
    </row>
    <row r="38" spans="1:10" s="131" customFormat="1" ht="13.5" customHeight="1" x14ac:dyDescent="0.25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s="131" customFormat="1" ht="51" x14ac:dyDescent="0.25">
      <c r="A39" s="126" t="s">
        <v>252</v>
      </c>
      <c r="B39" s="247" t="s">
        <v>275</v>
      </c>
      <c r="C39" s="247"/>
      <c r="D39" s="247"/>
      <c r="E39" s="247"/>
      <c r="F39" s="247"/>
      <c r="G39" s="247"/>
      <c r="H39" s="247"/>
      <c r="I39" s="126" t="s">
        <v>276</v>
      </c>
      <c r="J39" s="126" t="s">
        <v>277</v>
      </c>
    </row>
    <row r="40" spans="1:10" ht="15" customHeight="1" x14ac:dyDescent="0.25">
      <c r="A40" s="127">
        <v>1</v>
      </c>
      <c r="B40" s="276">
        <v>2</v>
      </c>
      <c r="C40" s="277"/>
      <c r="D40" s="277"/>
      <c r="E40" s="277"/>
      <c r="F40" s="277"/>
      <c r="G40" s="277"/>
      <c r="H40" s="278"/>
      <c r="I40" s="127">
        <v>3</v>
      </c>
      <c r="J40" s="127">
        <v>4</v>
      </c>
    </row>
    <row r="41" spans="1:10" x14ac:dyDescent="0.25">
      <c r="A41" s="56" t="s">
        <v>53</v>
      </c>
      <c r="B41" s="266" t="s">
        <v>278</v>
      </c>
      <c r="C41" s="267"/>
      <c r="D41" s="267"/>
      <c r="E41" s="267"/>
      <c r="F41" s="267"/>
      <c r="G41" s="267"/>
      <c r="H41" s="268"/>
      <c r="I41" s="127" t="s">
        <v>114</v>
      </c>
      <c r="J41" s="123"/>
    </row>
    <row r="42" spans="1:10" x14ac:dyDescent="0.25">
      <c r="A42" s="279" t="s">
        <v>193</v>
      </c>
      <c r="B42" s="287" t="s">
        <v>2</v>
      </c>
      <c r="C42" s="288"/>
      <c r="D42" s="288"/>
      <c r="E42" s="288"/>
      <c r="F42" s="288"/>
      <c r="G42" s="288"/>
      <c r="H42" s="289"/>
      <c r="I42" s="281"/>
      <c r="J42" s="283">
        <f>J19*22%</f>
        <v>288264.20920000004</v>
      </c>
    </row>
    <row r="43" spans="1:10" x14ac:dyDescent="0.25">
      <c r="A43" s="280"/>
      <c r="B43" s="290" t="s">
        <v>279</v>
      </c>
      <c r="C43" s="291"/>
      <c r="D43" s="291"/>
      <c r="E43" s="291"/>
      <c r="F43" s="291"/>
      <c r="G43" s="291"/>
      <c r="H43" s="292"/>
      <c r="I43" s="282"/>
      <c r="J43" s="284"/>
    </row>
    <row r="44" spans="1:10" ht="15" customHeight="1" x14ac:dyDescent="0.25">
      <c r="A44" s="56" t="s">
        <v>195</v>
      </c>
      <c r="B44" s="266" t="s">
        <v>280</v>
      </c>
      <c r="C44" s="267"/>
      <c r="D44" s="267"/>
      <c r="E44" s="267"/>
      <c r="F44" s="267"/>
      <c r="G44" s="267"/>
      <c r="H44" s="268"/>
      <c r="I44" s="63"/>
      <c r="J44" s="123"/>
    </row>
    <row r="45" spans="1:10" ht="15" customHeight="1" x14ac:dyDescent="0.25">
      <c r="A45" s="56" t="s">
        <v>197</v>
      </c>
      <c r="B45" s="266" t="s">
        <v>281</v>
      </c>
      <c r="C45" s="267"/>
      <c r="D45" s="267"/>
      <c r="E45" s="267"/>
      <c r="F45" s="267"/>
      <c r="G45" s="267"/>
      <c r="H45" s="268"/>
      <c r="I45" s="63"/>
      <c r="J45" s="123"/>
    </row>
    <row r="46" spans="1:10" x14ac:dyDescent="0.25">
      <c r="A46" s="56" t="s">
        <v>55</v>
      </c>
      <c r="B46" s="266" t="s">
        <v>282</v>
      </c>
      <c r="C46" s="267"/>
      <c r="D46" s="267"/>
      <c r="E46" s="267"/>
      <c r="F46" s="267"/>
      <c r="G46" s="267"/>
      <c r="H46" s="268"/>
      <c r="I46" s="127" t="s">
        <v>114</v>
      </c>
      <c r="J46" s="123"/>
    </row>
    <row r="47" spans="1:10" ht="15" customHeight="1" x14ac:dyDescent="0.25">
      <c r="A47" s="279" t="s">
        <v>283</v>
      </c>
      <c r="B47" s="287" t="s">
        <v>2</v>
      </c>
      <c r="C47" s="288"/>
      <c r="D47" s="288"/>
      <c r="E47" s="288"/>
      <c r="F47" s="288"/>
      <c r="G47" s="288"/>
      <c r="H47" s="289"/>
      <c r="I47" s="285"/>
      <c r="J47" s="283">
        <f>J19*2.9%</f>
        <v>37998.463940000001</v>
      </c>
    </row>
    <row r="48" spans="1:10" ht="15" customHeight="1" x14ac:dyDescent="0.25">
      <c r="A48" s="280"/>
      <c r="B48" s="290" t="s">
        <v>284</v>
      </c>
      <c r="C48" s="291"/>
      <c r="D48" s="291"/>
      <c r="E48" s="291"/>
      <c r="F48" s="291"/>
      <c r="G48" s="291"/>
      <c r="H48" s="292"/>
      <c r="I48" s="286"/>
      <c r="J48" s="284"/>
    </row>
    <row r="49" spans="1:10" ht="15" customHeight="1" x14ac:dyDescent="0.25">
      <c r="A49" s="56" t="s">
        <v>285</v>
      </c>
      <c r="B49" s="266" t="s">
        <v>286</v>
      </c>
      <c r="C49" s="267"/>
      <c r="D49" s="267"/>
      <c r="E49" s="267"/>
      <c r="F49" s="267"/>
      <c r="G49" s="267"/>
      <c r="H49" s="268"/>
      <c r="I49" s="63"/>
      <c r="J49" s="123"/>
    </row>
    <row r="50" spans="1:10" ht="15" customHeight="1" x14ac:dyDescent="0.25">
      <c r="A50" s="56" t="s">
        <v>287</v>
      </c>
      <c r="B50" s="266" t="s">
        <v>288</v>
      </c>
      <c r="C50" s="267"/>
      <c r="D50" s="267"/>
      <c r="E50" s="267"/>
      <c r="F50" s="267"/>
      <c r="G50" s="267"/>
      <c r="H50" s="268"/>
      <c r="I50" s="63"/>
      <c r="J50" s="123">
        <f>J19*0.2%</f>
        <v>2620.5837200000001</v>
      </c>
    </row>
    <row r="51" spans="1:10" ht="15" customHeight="1" x14ac:dyDescent="0.25">
      <c r="A51" s="56" t="s">
        <v>289</v>
      </c>
      <c r="B51" s="266" t="s">
        <v>290</v>
      </c>
      <c r="C51" s="267"/>
      <c r="D51" s="267"/>
      <c r="E51" s="267"/>
      <c r="F51" s="267"/>
      <c r="G51" s="267"/>
      <c r="H51" s="268"/>
      <c r="I51" s="63"/>
      <c r="J51" s="123"/>
    </row>
    <row r="52" spans="1:10" ht="15" customHeight="1" x14ac:dyDescent="0.25">
      <c r="A52" s="56" t="s">
        <v>291</v>
      </c>
      <c r="B52" s="266" t="s">
        <v>290</v>
      </c>
      <c r="C52" s="267"/>
      <c r="D52" s="267"/>
      <c r="E52" s="267"/>
      <c r="F52" s="267"/>
      <c r="G52" s="267"/>
      <c r="H52" s="268"/>
      <c r="I52" s="63"/>
      <c r="J52" s="123"/>
    </row>
    <row r="53" spans="1:10" x14ac:dyDescent="0.25">
      <c r="A53" s="56" t="s">
        <v>113</v>
      </c>
      <c r="B53" s="266" t="s">
        <v>292</v>
      </c>
      <c r="C53" s="267"/>
      <c r="D53" s="267"/>
      <c r="E53" s="267"/>
      <c r="F53" s="267"/>
      <c r="G53" s="267"/>
      <c r="H53" s="268"/>
      <c r="I53" s="63"/>
      <c r="J53" s="123">
        <f>J19*5.1%</f>
        <v>66824.884860000006</v>
      </c>
    </row>
    <row r="54" spans="1:10" x14ac:dyDescent="0.25">
      <c r="A54" s="56"/>
      <c r="B54" s="269" t="s">
        <v>263</v>
      </c>
      <c r="C54" s="270"/>
      <c r="D54" s="270"/>
      <c r="E54" s="270"/>
      <c r="F54" s="270"/>
      <c r="G54" s="270"/>
      <c r="H54" s="271"/>
      <c r="I54" s="127" t="s">
        <v>114</v>
      </c>
      <c r="J54" s="122">
        <f>J42+J47+J50+J53</f>
        <v>395708.14172000001</v>
      </c>
    </row>
    <row r="55" spans="1:10" ht="15" customHeight="1" x14ac:dyDescent="0.25"/>
    <row r="56" spans="1:10" ht="21" customHeight="1" x14ac:dyDescent="0.25">
      <c r="A56" s="299" t="s">
        <v>293</v>
      </c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ht="15" customHeigh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58" spans="1:10" ht="15" customHeight="1" x14ac:dyDescent="0.25"/>
    <row r="59" spans="1:10" ht="15.75" customHeight="1" x14ac:dyDescent="0.25">
      <c r="A59" s="252" t="s">
        <v>294</v>
      </c>
      <c r="B59" s="252"/>
      <c r="C59" s="252"/>
      <c r="D59" s="252"/>
      <c r="E59" s="252"/>
      <c r="F59" s="252"/>
      <c r="G59" s="252"/>
      <c r="H59" s="252"/>
      <c r="I59" s="252"/>
      <c r="J59" s="252"/>
    </row>
    <row r="60" spans="1:10" ht="11.25" customHeight="1" x14ac:dyDescent="0.25"/>
    <row r="61" spans="1:10" ht="18.75" customHeight="1" x14ac:dyDescent="0.25">
      <c r="A61" s="58" t="s">
        <v>249</v>
      </c>
      <c r="B61" s="58"/>
      <c r="C61" s="257">
        <v>340</v>
      </c>
      <c r="D61" s="257"/>
      <c r="E61" s="257"/>
      <c r="F61" s="257"/>
      <c r="G61" s="257"/>
      <c r="H61" s="257"/>
      <c r="I61" s="257"/>
      <c r="J61" s="257"/>
    </row>
    <row r="62" spans="1:10" ht="15.75" customHeight="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8.75" customHeight="1" x14ac:dyDescent="0.25">
      <c r="A63" s="61" t="s">
        <v>250</v>
      </c>
      <c r="B63" s="61"/>
      <c r="C63" s="61"/>
      <c r="D63" s="257" t="s">
        <v>547</v>
      </c>
      <c r="E63" s="257"/>
      <c r="F63" s="257"/>
      <c r="G63" s="257"/>
      <c r="H63" s="257"/>
      <c r="I63" s="257"/>
      <c r="J63" s="257"/>
    </row>
    <row r="64" spans="1:10" ht="12.75" customHeight="1" x14ac:dyDescent="0.25"/>
    <row r="65" spans="1:10" ht="26.25" customHeight="1" x14ac:dyDescent="0.25">
      <c r="A65" s="126" t="s">
        <v>252</v>
      </c>
      <c r="B65" s="247" t="s">
        <v>52</v>
      </c>
      <c r="C65" s="247"/>
      <c r="D65" s="247"/>
      <c r="E65" s="247"/>
      <c r="F65" s="247"/>
      <c r="G65" s="247"/>
      <c r="H65" s="126" t="s">
        <v>295</v>
      </c>
      <c r="I65" s="126" t="s">
        <v>296</v>
      </c>
      <c r="J65" s="126" t="s">
        <v>297</v>
      </c>
    </row>
    <row r="66" spans="1:10" ht="12.75" customHeight="1" x14ac:dyDescent="0.25">
      <c r="A66" s="127">
        <v>1</v>
      </c>
      <c r="B66" s="248">
        <v>2</v>
      </c>
      <c r="C66" s="248"/>
      <c r="D66" s="248"/>
      <c r="E66" s="248"/>
      <c r="F66" s="248"/>
      <c r="G66" s="248"/>
      <c r="H66" s="127">
        <v>3</v>
      </c>
      <c r="I66" s="127">
        <v>4</v>
      </c>
      <c r="J66" s="127">
        <v>5</v>
      </c>
    </row>
    <row r="67" spans="1:10" ht="18.75" customHeight="1" x14ac:dyDescent="0.25">
      <c r="A67" s="273" t="s">
        <v>549</v>
      </c>
      <c r="B67" s="274"/>
      <c r="C67" s="274"/>
      <c r="D67" s="274"/>
      <c r="E67" s="274"/>
      <c r="F67" s="274"/>
      <c r="G67" s="274"/>
      <c r="H67" s="274"/>
      <c r="I67" s="274"/>
      <c r="J67" s="275"/>
    </row>
    <row r="68" spans="1:10" ht="14.25" customHeight="1" x14ac:dyDescent="0.25">
      <c r="A68" s="56" t="s">
        <v>53</v>
      </c>
      <c r="B68" s="272" t="s">
        <v>550</v>
      </c>
      <c r="C68" s="272"/>
      <c r="D68" s="272"/>
      <c r="E68" s="272"/>
      <c r="F68" s="272"/>
      <c r="G68" s="272"/>
      <c r="H68" s="123">
        <v>1000</v>
      </c>
      <c r="I68" s="126">
        <v>5</v>
      </c>
      <c r="J68" s="123">
        <f>I68*H68</f>
        <v>5000</v>
      </c>
    </row>
    <row r="69" spans="1:10" ht="14.25" customHeight="1" x14ac:dyDescent="0.25">
      <c r="A69" s="54"/>
      <c r="B69" s="300" t="s">
        <v>263</v>
      </c>
      <c r="C69" s="300"/>
      <c r="D69" s="300"/>
      <c r="E69" s="300"/>
      <c r="F69" s="300"/>
      <c r="G69" s="300"/>
      <c r="H69" s="127" t="s">
        <v>114</v>
      </c>
      <c r="I69" s="127" t="s">
        <v>114</v>
      </c>
      <c r="J69" s="122">
        <f>J67+J68</f>
        <v>5000</v>
      </c>
    </row>
    <row r="70" spans="1:10" ht="17.2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5" customHeight="1" x14ac:dyDescent="0.25">
      <c r="A71" s="252" t="s">
        <v>298</v>
      </c>
      <c r="B71" s="252"/>
      <c r="C71" s="252"/>
      <c r="D71" s="252"/>
      <c r="E71" s="252"/>
      <c r="F71" s="252"/>
      <c r="G71" s="252"/>
      <c r="H71" s="252"/>
      <c r="I71" s="252"/>
      <c r="J71" s="252"/>
    </row>
    <row r="72" spans="1:10" ht="15" customHeight="1" x14ac:dyDescent="0.25"/>
    <row r="73" spans="1:10" ht="13.5" customHeight="1" x14ac:dyDescent="0.25">
      <c r="A73" s="58" t="s">
        <v>249</v>
      </c>
      <c r="B73" s="58"/>
      <c r="C73" s="257">
        <v>851</v>
      </c>
      <c r="D73" s="257"/>
      <c r="E73" s="257"/>
      <c r="F73" s="257"/>
      <c r="G73" s="257"/>
      <c r="H73" s="257"/>
      <c r="I73" s="257"/>
      <c r="J73" s="257"/>
    </row>
    <row r="74" spans="1:10" ht="12.75" customHeigh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3.5" customHeight="1" x14ac:dyDescent="0.25">
      <c r="A75" s="61" t="s">
        <v>250</v>
      </c>
      <c r="B75" s="61"/>
      <c r="C75" s="61"/>
      <c r="D75" s="257" t="s">
        <v>547</v>
      </c>
      <c r="E75" s="257"/>
      <c r="F75" s="257"/>
      <c r="G75" s="257"/>
      <c r="H75" s="257"/>
      <c r="I75" s="257"/>
      <c r="J75" s="257"/>
    </row>
    <row r="76" spans="1:10" ht="17.25" customHeight="1" x14ac:dyDescent="0.25"/>
    <row r="77" spans="1:10" ht="54.75" customHeight="1" x14ac:dyDescent="0.25">
      <c r="A77" s="126" t="s">
        <v>252</v>
      </c>
      <c r="B77" s="247" t="s">
        <v>299</v>
      </c>
      <c r="C77" s="247"/>
      <c r="D77" s="247"/>
      <c r="E77" s="247"/>
      <c r="F77" s="247"/>
      <c r="G77" s="247"/>
      <c r="H77" s="126" t="s">
        <v>300</v>
      </c>
      <c r="I77" s="126" t="s">
        <v>301</v>
      </c>
      <c r="J77" s="126" t="s">
        <v>302</v>
      </c>
    </row>
    <row r="78" spans="1:10" ht="16.5" customHeight="1" x14ac:dyDescent="0.25">
      <c r="A78" s="127">
        <v>1</v>
      </c>
      <c r="B78" s="248">
        <v>2</v>
      </c>
      <c r="C78" s="248"/>
      <c r="D78" s="248"/>
      <c r="E78" s="248"/>
      <c r="F78" s="248"/>
      <c r="G78" s="248"/>
      <c r="H78" s="127">
        <v>3</v>
      </c>
      <c r="I78" s="127">
        <v>4</v>
      </c>
      <c r="J78" s="127">
        <v>5</v>
      </c>
    </row>
    <row r="79" spans="1:10" ht="13.5" customHeight="1" x14ac:dyDescent="0.25">
      <c r="A79" s="249" t="s">
        <v>551</v>
      </c>
      <c r="B79" s="250"/>
      <c r="C79" s="250"/>
      <c r="D79" s="250"/>
      <c r="E79" s="250"/>
      <c r="F79" s="250"/>
      <c r="G79" s="250"/>
      <c r="H79" s="250"/>
      <c r="I79" s="250"/>
      <c r="J79" s="251"/>
    </row>
    <row r="80" spans="1:10" ht="15" customHeight="1" x14ac:dyDescent="0.25">
      <c r="A80" s="54" t="s">
        <v>53</v>
      </c>
      <c r="B80" s="266" t="s">
        <v>512</v>
      </c>
      <c r="C80" s="267"/>
      <c r="D80" s="267"/>
      <c r="E80" s="267"/>
      <c r="F80" s="267"/>
      <c r="G80" s="268"/>
      <c r="H80" s="65">
        <v>395155909</v>
      </c>
      <c r="I80" s="65">
        <v>2.2000000000000002</v>
      </c>
      <c r="J80" s="123">
        <v>8693430</v>
      </c>
    </row>
    <row r="81" spans="1:10" ht="14.25" customHeight="1" x14ac:dyDescent="0.25">
      <c r="A81" s="54"/>
      <c r="B81" s="269" t="s">
        <v>263</v>
      </c>
      <c r="C81" s="270"/>
      <c r="D81" s="270"/>
      <c r="E81" s="270"/>
      <c r="F81" s="270"/>
      <c r="G81" s="271"/>
      <c r="H81" s="63"/>
      <c r="I81" s="127" t="s">
        <v>114</v>
      </c>
      <c r="J81" s="122">
        <f>J80</f>
        <v>8693430</v>
      </c>
    </row>
    <row r="82" spans="1:10" ht="18" customHeight="1" x14ac:dyDescent="0.25"/>
    <row r="83" spans="1:10" ht="12.75" customHeight="1" x14ac:dyDescent="0.25">
      <c r="A83" s="252" t="s">
        <v>303</v>
      </c>
      <c r="B83" s="252"/>
      <c r="C83" s="252"/>
      <c r="D83" s="252"/>
      <c r="E83" s="252"/>
      <c r="F83" s="252"/>
      <c r="G83" s="252"/>
      <c r="H83" s="252"/>
      <c r="I83" s="252"/>
      <c r="J83" s="252"/>
    </row>
    <row r="84" spans="1:10" ht="11.25" customHeight="1" x14ac:dyDescent="0.25"/>
    <row r="85" spans="1:10" ht="17.25" customHeight="1" x14ac:dyDescent="0.25">
      <c r="A85" s="58" t="s">
        <v>249</v>
      </c>
      <c r="B85" s="58"/>
      <c r="C85" s="301"/>
      <c r="D85" s="301"/>
      <c r="E85" s="301"/>
      <c r="F85" s="301"/>
      <c r="G85" s="301"/>
      <c r="H85" s="301"/>
      <c r="I85" s="301"/>
      <c r="J85" s="301"/>
    </row>
    <row r="86" spans="1:10" ht="15" customHeight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 customHeight="1" x14ac:dyDescent="0.25">
      <c r="A87" s="61" t="s">
        <v>250</v>
      </c>
      <c r="B87" s="61"/>
      <c r="C87" s="61"/>
      <c r="D87" s="301"/>
      <c r="E87" s="301"/>
      <c r="F87" s="301"/>
      <c r="G87" s="301"/>
      <c r="H87" s="301"/>
      <c r="I87" s="301"/>
      <c r="J87" s="301"/>
    </row>
    <row r="88" spans="1:10" ht="15" customHeight="1" x14ac:dyDescent="0.25"/>
    <row r="89" spans="1:10" ht="33.75" customHeight="1" x14ac:dyDescent="0.25">
      <c r="A89" s="126" t="s">
        <v>252</v>
      </c>
      <c r="B89" s="247" t="s">
        <v>52</v>
      </c>
      <c r="C89" s="247"/>
      <c r="D89" s="247"/>
      <c r="E89" s="247"/>
      <c r="F89" s="247"/>
      <c r="G89" s="247"/>
      <c r="H89" s="126" t="s">
        <v>295</v>
      </c>
      <c r="I89" s="126" t="s">
        <v>296</v>
      </c>
      <c r="J89" s="126" t="s">
        <v>297</v>
      </c>
    </row>
    <row r="90" spans="1:10" ht="14.25" customHeight="1" x14ac:dyDescent="0.25">
      <c r="A90" s="127">
        <v>1</v>
      </c>
      <c r="B90" s="248">
        <v>2</v>
      </c>
      <c r="C90" s="248"/>
      <c r="D90" s="248"/>
      <c r="E90" s="248"/>
      <c r="F90" s="248"/>
      <c r="G90" s="248"/>
      <c r="H90" s="127">
        <v>3</v>
      </c>
      <c r="I90" s="127">
        <v>4</v>
      </c>
      <c r="J90" s="127">
        <v>5</v>
      </c>
    </row>
    <row r="91" spans="1:10" ht="15.75" customHeight="1" x14ac:dyDescent="0.25">
      <c r="A91" s="57"/>
      <c r="B91" s="272"/>
      <c r="C91" s="272"/>
      <c r="D91" s="272"/>
      <c r="E91" s="272"/>
      <c r="F91" s="272"/>
      <c r="G91" s="272"/>
      <c r="H91" s="65"/>
      <c r="I91" s="65"/>
      <c r="J91" s="123"/>
    </row>
    <row r="92" spans="1:10" ht="13.5" hidden="1" customHeight="1" x14ac:dyDescent="0.25">
      <c r="A92" s="57"/>
      <c r="B92" s="272"/>
      <c r="C92" s="272"/>
      <c r="D92" s="272"/>
      <c r="E92" s="272"/>
      <c r="F92" s="272"/>
      <c r="G92" s="272"/>
      <c r="H92" s="65"/>
      <c r="I92" s="65"/>
      <c r="J92" s="123"/>
    </row>
    <row r="93" spans="1:10" ht="14.25" customHeight="1" x14ac:dyDescent="0.25">
      <c r="A93" s="54"/>
      <c r="B93" s="300" t="s">
        <v>263</v>
      </c>
      <c r="C93" s="300"/>
      <c r="D93" s="300"/>
      <c r="E93" s="300"/>
      <c r="F93" s="300"/>
      <c r="G93" s="300"/>
      <c r="H93" s="127" t="s">
        <v>114</v>
      </c>
      <c r="I93" s="127" t="s">
        <v>114</v>
      </c>
      <c r="J93" s="122">
        <f>J91</f>
        <v>0</v>
      </c>
    </row>
    <row r="94" spans="1:10" ht="11.25" customHeight="1" x14ac:dyDescent="0.25"/>
    <row r="95" spans="1:10" ht="26.25" customHeight="1" x14ac:dyDescent="0.25">
      <c r="A95" s="246" t="s">
        <v>304</v>
      </c>
      <c r="B95" s="246"/>
      <c r="C95" s="246"/>
      <c r="D95" s="246"/>
      <c r="E95" s="246"/>
      <c r="F95" s="246"/>
      <c r="G95" s="246"/>
      <c r="H95" s="246"/>
      <c r="I95" s="246"/>
      <c r="J95" s="246"/>
    </row>
    <row r="96" spans="1:10" ht="11.25" customHeight="1" x14ac:dyDescent="0.25"/>
    <row r="97" spans="1:10" ht="18" customHeight="1" x14ac:dyDescent="0.25">
      <c r="A97" s="58" t="s">
        <v>249</v>
      </c>
      <c r="B97" s="58"/>
      <c r="C97" s="301"/>
      <c r="D97" s="301"/>
      <c r="E97" s="301"/>
      <c r="F97" s="301"/>
      <c r="G97" s="301"/>
      <c r="H97" s="301"/>
      <c r="I97" s="301"/>
      <c r="J97" s="301"/>
    </row>
    <row r="98" spans="1:10" ht="14.25" customHeight="1" x14ac:dyDescent="0.25">
      <c r="A98" s="58"/>
      <c r="B98" s="58"/>
      <c r="C98" s="58"/>
      <c r="D98" s="59"/>
      <c r="E98" s="59"/>
      <c r="F98" s="58"/>
      <c r="G98" s="58"/>
      <c r="H98" s="58"/>
      <c r="I98" s="58"/>
      <c r="J98" s="58"/>
    </row>
    <row r="99" spans="1:10" ht="22.5" customHeight="1" x14ac:dyDescent="0.25">
      <c r="A99" s="61" t="s">
        <v>250</v>
      </c>
      <c r="B99" s="61"/>
      <c r="C99" s="61"/>
      <c r="D99" s="301"/>
      <c r="E99" s="301"/>
      <c r="F99" s="301"/>
      <c r="G99" s="301"/>
      <c r="H99" s="301"/>
      <c r="I99" s="301"/>
      <c r="J99" s="301"/>
    </row>
    <row r="100" spans="1:10" ht="11.25" customHeight="1" x14ac:dyDescent="0.25"/>
    <row r="101" spans="1:10" ht="26.25" customHeight="1" x14ac:dyDescent="0.25">
      <c r="A101" s="126" t="s">
        <v>252</v>
      </c>
      <c r="B101" s="247" t="s">
        <v>52</v>
      </c>
      <c r="C101" s="247"/>
      <c r="D101" s="247"/>
      <c r="E101" s="247"/>
      <c r="F101" s="247"/>
      <c r="G101" s="247"/>
      <c r="H101" s="126" t="s">
        <v>295</v>
      </c>
      <c r="I101" s="126" t="s">
        <v>296</v>
      </c>
      <c r="J101" s="126" t="s">
        <v>297</v>
      </c>
    </row>
    <row r="102" spans="1:10" ht="16.5" customHeight="1" x14ac:dyDescent="0.25">
      <c r="A102" s="127">
        <v>1</v>
      </c>
      <c r="B102" s="248">
        <v>2</v>
      </c>
      <c r="C102" s="248"/>
      <c r="D102" s="248"/>
      <c r="E102" s="248"/>
      <c r="F102" s="248"/>
      <c r="G102" s="248"/>
      <c r="H102" s="127">
        <v>3</v>
      </c>
      <c r="I102" s="127">
        <v>4</v>
      </c>
      <c r="J102" s="127">
        <v>5</v>
      </c>
    </row>
    <row r="103" spans="1:10" ht="15.75" customHeight="1" x14ac:dyDescent="0.25">
      <c r="A103" s="57"/>
      <c r="B103" s="272"/>
      <c r="C103" s="272"/>
      <c r="D103" s="272"/>
      <c r="E103" s="272"/>
      <c r="F103" s="272"/>
      <c r="G103" s="272"/>
      <c r="H103" s="65"/>
      <c r="I103" s="65"/>
      <c r="J103" s="123"/>
    </row>
    <row r="104" spans="1:10" ht="14.25" hidden="1" customHeight="1" x14ac:dyDescent="0.25">
      <c r="A104" s="57"/>
      <c r="B104" s="272"/>
      <c r="C104" s="272"/>
      <c r="D104" s="272"/>
      <c r="E104" s="272"/>
      <c r="F104" s="272"/>
      <c r="G104" s="272"/>
      <c r="H104" s="65"/>
      <c r="I104" s="65"/>
      <c r="J104" s="123"/>
    </row>
    <row r="105" spans="1:10" ht="14.25" customHeight="1" x14ac:dyDescent="0.25">
      <c r="A105" s="54"/>
      <c r="B105" s="269" t="s">
        <v>263</v>
      </c>
      <c r="C105" s="270"/>
      <c r="D105" s="270"/>
      <c r="E105" s="270"/>
      <c r="F105" s="270"/>
      <c r="G105" s="271"/>
      <c r="H105" s="127" t="s">
        <v>114</v>
      </c>
      <c r="I105" s="127" t="s">
        <v>114</v>
      </c>
      <c r="J105" s="122">
        <f>J103</f>
        <v>0</v>
      </c>
    </row>
    <row r="106" spans="1:10" ht="13.5" customHeight="1" x14ac:dyDescent="0.25"/>
    <row r="107" spans="1:10" ht="12" customHeight="1" x14ac:dyDescent="0.25">
      <c r="A107" s="116"/>
      <c r="B107" s="117"/>
      <c r="C107" s="117"/>
      <c r="D107" s="117"/>
      <c r="E107" s="117"/>
      <c r="F107" s="117"/>
      <c r="G107" s="117"/>
      <c r="H107" s="118"/>
      <c r="I107" s="119"/>
      <c r="J107" s="120"/>
    </row>
    <row r="108" spans="1:10" ht="12.75" customHeight="1" x14ac:dyDescent="0.25">
      <c r="A108" s="58" t="s">
        <v>249</v>
      </c>
      <c r="B108" s="58"/>
      <c r="C108" s="257">
        <v>244</v>
      </c>
      <c r="D108" s="257"/>
      <c r="E108" s="257"/>
      <c r="F108" s="257"/>
      <c r="G108" s="257"/>
      <c r="H108" s="257"/>
      <c r="I108" s="257"/>
      <c r="J108" s="257"/>
    </row>
    <row r="109" spans="1:10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x14ac:dyDescent="0.25">
      <c r="A110" s="61" t="s">
        <v>250</v>
      </c>
      <c r="B110" s="61"/>
      <c r="C110" s="61"/>
      <c r="D110" s="257" t="s">
        <v>547</v>
      </c>
      <c r="E110" s="257"/>
      <c r="F110" s="257"/>
      <c r="G110" s="257"/>
      <c r="H110" s="257"/>
      <c r="I110" s="257"/>
      <c r="J110" s="257"/>
    </row>
    <row r="112" spans="1:10" x14ac:dyDescent="0.25">
      <c r="A112" s="252" t="s">
        <v>306</v>
      </c>
      <c r="B112" s="252"/>
      <c r="C112" s="252"/>
      <c r="D112" s="252"/>
      <c r="E112" s="252"/>
      <c r="F112" s="252"/>
      <c r="G112" s="252"/>
      <c r="H112" s="252"/>
      <c r="I112" s="252"/>
      <c r="J112" s="252"/>
    </row>
    <row r="114" spans="1:10" ht="38.25" x14ac:dyDescent="0.25">
      <c r="A114" s="126" t="s">
        <v>252</v>
      </c>
      <c r="B114" s="247" t="s">
        <v>299</v>
      </c>
      <c r="C114" s="247"/>
      <c r="D114" s="247"/>
      <c r="E114" s="247"/>
      <c r="F114" s="247"/>
      <c r="G114" s="126" t="s">
        <v>307</v>
      </c>
      <c r="H114" s="126" t="s">
        <v>308</v>
      </c>
      <c r="I114" s="126" t="s">
        <v>309</v>
      </c>
      <c r="J114" s="126" t="s">
        <v>269</v>
      </c>
    </row>
    <row r="115" spans="1:10" x14ac:dyDescent="0.25">
      <c r="A115" s="127">
        <v>1</v>
      </c>
      <c r="B115" s="248">
        <v>2</v>
      </c>
      <c r="C115" s="248"/>
      <c r="D115" s="248"/>
      <c r="E115" s="248"/>
      <c r="F115" s="248"/>
      <c r="G115" s="127">
        <v>3</v>
      </c>
      <c r="H115" s="127">
        <v>4</v>
      </c>
      <c r="I115" s="127">
        <v>5</v>
      </c>
      <c r="J115" s="127">
        <v>6</v>
      </c>
    </row>
    <row r="116" spans="1:10" s="131" customFormat="1" ht="16.5" customHeight="1" x14ac:dyDescent="0.25">
      <c r="A116" s="249" t="s">
        <v>551</v>
      </c>
      <c r="B116" s="250"/>
      <c r="C116" s="250"/>
      <c r="D116" s="250"/>
      <c r="E116" s="250"/>
      <c r="F116" s="250"/>
      <c r="G116" s="250"/>
      <c r="H116" s="250"/>
      <c r="I116" s="250"/>
      <c r="J116" s="251"/>
    </row>
    <row r="117" spans="1:10" s="131" customFormat="1" x14ac:dyDescent="0.25">
      <c r="A117" s="56" t="s">
        <v>53</v>
      </c>
      <c r="B117" s="266" t="s">
        <v>467</v>
      </c>
      <c r="C117" s="267"/>
      <c r="D117" s="267"/>
      <c r="E117" s="267"/>
      <c r="F117" s="268"/>
      <c r="G117" s="115">
        <v>1</v>
      </c>
      <c r="H117" s="123">
        <v>12</v>
      </c>
      <c r="I117" s="123">
        <v>1212.5</v>
      </c>
      <c r="J117" s="123">
        <f>I117*H117</f>
        <v>14550</v>
      </c>
    </row>
    <row r="118" spans="1:10" ht="15" customHeight="1" x14ac:dyDescent="0.25">
      <c r="A118" s="56" t="s">
        <v>55</v>
      </c>
      <c r="B118" s="266" t="s">
        <v>552</v>
      </c>
      <c r="C118" s="267"/>
      <c r="D118" s="267"/>
      <c r="E118" s="267"/>
      <c r="F118" s="268"/>
      <c r="G118" s="115">
        <v>1</v>
      </c>
      <c r="H118" s="123">
        <v>12</v>
      </c>
      <c r="I118" s="123">
        <v>460</v>
      </c>
      <c r="J118" s="123">
        <f>I118*H118</f>
        <v>5520</v>
      </c>
    </row>
    <row r="119" spans="1:10" ht="15" customHeight="1" x14ac:dyDescent="0.25">
      <c r="A119" s="54"/>
      <c r="B119" s="269" t="s">
        <v>310</v>
      </c>
      <c r="C119" s="270"/>
      <c r="D119" s="270"/>
      <c r="E119" s="270"/>
      <c r="F119" s="271"/>
      <c r="G119" s="127" t="s">
        <v>114</v>
      </c>
      <c r="H119" s="127" t="s">
        <v>114</v>
      </c>
      <c r="I119" s="127" t="s">
        <v>114</v>
      </c>
      <c r="J119" s="122">
        <f>J117+J118</f>
        <v>20070</v>
      </c>
    </row>
    <row r="122" spans="1:10" ht="18.75" customHeight="1" x14ac:dyDescent="0.25">
      <c r="A122" s="252" t="s">
        <v>311</v>
      </c>
      <c r="B122" s="252"/>
      <c r="C122" s="252"/>
      <c r="D122" s="252"/>
      <c r="E122" s="252"/>
      <c r="F122" s="252"/>
      <c r="G122" s="252"/>
      <c r="H122" s="252"/>
      <c r="I122" s="252"/>
      <c r="J122" s="252"/>
    </row>
    <row r="124" spans="1:10" ht="38.25" x14ac:dyDescent="0.25">
      <c r="A124" s="126" t="s">
        <v>252</v>
      </c>
      <c r="B124" s="247" t="s">
        <v>299</v>
      </c>
      <c r="C124" s="247"/>
      <c r="D124" s="247"/>
      <c r="E124" s="247"/>
      <c r="F124" s="247"/>
      <c r="G124" s="247"/>
      <c r="H124" s="126" t="s">
        <v>312</v>
      </c>
      <c r="I124" s="126" t="s">
        <v>313</v>
      </c>
      <c r="J124" s="126" t="s">
        <v>314</v>
      </c>
    </row>
    <row r="125" spans="1:10" x14ac:dyDescent="0.25">
      <c r="A125" s="127">
        <v>1</v>
      </c>
      <c r="B125" s="248">
        <v>2</v>
      </c>
      <c r="C125" s="248"/>
      <c r="D125" s="248"/>
      <c r="E125" s="248"/>
      <c r="F125" s="248"/>
      <c r="G125" s="248"/>
      <c r="H125" s="127">
        <v>3</v>
      </c>
      <c r="I125" s="127">
        <v>4</v>
      </c>
      <c r="J125" s="127">
        <v>5</v>
      </c>
    </row>
    <row r="126" spans="1:10" x14ac:dyDescent="0.25">
      <c r="A126" s="249" t="s">
        <v>553</v>
      </c>
      <c r="B126" s="250"/>
      <c r="C126" s="250"/>
      <c r="D126" s="250"/>
      <c r="E126" s="250"/>
      <c r="F126" s="250"/>
      <c r="G126" s="250"/>
      <c r="H126" s="250"/>
      <c r="I126" s="250"/>
      <c r="J126" s="251"/>
    </row>
    <row r="127" spans="1:10" x14ac:dyDescent="0.25">
      <c r="A127" s="57" t="s">
        <v>53</v>
      </c>
      <c r="B127" s="293" t="s">
        <v>513</v>
      </c>
      <c r="C127" s="294"/>
      <c r="D127" s="294"/>
      <c r="E127" s="294"/>
      <c r="F127" s="294"/>
      <c r="G127" s="295"/>
      <c r="H127" s="126">
        <f>J127/I127</f>
        <v>1980</v>
      </c>
      <c r="I127" s="123">
        <v>270</v>
      </c>
      <c r="J127" s="123">
        <v>534600</v>
      </c>
    </row>
    <row r="128" spans="1:10" ht="14.25" customHeight="1" x14ac:dyDescent="0.25">
      <c r="A128" s="54"/>
      <c r="B128" s="302" t="s">
        <v>263</v>
      </c>
      <c r="C128" s="303"/>
      <c r="D128" s="303"/>
      <c r="E128" s="303"/>
      <c r="F128" s="303"/>
      <c r="G128" s="304"/>
      <c r="H128" s="63"/>
      <c r="I128" s="63"/>
      <c r="J128" s="122">
        <f>J127</f>
        <v>534600</v>
      </c>
    </row>
    <row r="130" spans="1:10" ht="15" customHeight="1" x14ac:dyDescent="0.25">
      <c r="A130" s="252" t="s">
        <v>315</v>
      </c>
      <c r="B130" s="252"/>
      <c r="C130" s="252"/>
      <c r="D130" s="252"/>
      <c r="E130" s="252"/>
      <c r="F130" s="252"/>
      <c r="G130" s="252"/>
      <c r="H130" s="252"/>
      <c r="I130" s="252"/>
      <c r="J130" s="252"/>
    </row>
    <row r="132" spans="1:10" ht="38.25" x14ac:dyDescent="0.25">
      <c r="A132" s="126" t="s">
        <v>252</v>
      </c>
      <c r="B132" s="247" t="s">
        <v>52</v>
      </c>
      <c r="C132" s="247"/>
      <c r="D132" s="247"/>
      <c r="E132" s="247"/>
      <c r="F132" s="247"/>
      <c r="G132" s="126" t="s">
        <v>316</v>
      </c>
      <c r="H132" s="126" t="s">
        <v>317</v>
      </c>
      <c r="I132" s="126" t="s">
        <v>318</v>
      </c>
      <c r="J132" s="126" t="s">
        <v>319</v>
      </c>
    </row>
    <row r="133" spans="1:10" x14ac:dyDescent="0.25">
      <c r="A133" s="127">
        <v>1</v>
      </c>
      <c r="B133" s="248">
        <v>2</v>
      </c>
      <c r="C133" s="248"/>
      <c r="D133" s="248"/>
      <c r="E133" s="248"/>
      <c r="F133" s="248"/>
      <c r="G133" s="127">
        <v>3</v>
      </c>
      <c r="H133" s="127">
        <v>4</v>
      </c>
      <c r="I133" s="127">
        <v>5</v>
      </c>
      <c r="J133" s="127">
        <v>6</v>
      </c>
    </row>
    <row r="134" spans="1:10" x14ac:dyDescent="0.25">
      <c r="A134" s="249" t="s">
        <v>551</v>
      </c>
      <c r="B134" s="250"/>
      <c r="C134" s="250"/>
      <c r="D134" s="250"/>
      <c r="E134" s="250"/>
      <c r="F134" s="250"/>
      <c r="G134" s="250"/>
      <c r="H134" s="250"/>
      <c r="I134" s="250"/>
      <c r="J134" s="251"/>
    </row>
    <row r="135" spans="1:10" x14ac:dyDescent="0.25">
      <c r="A135" s="56" t="s">
        <v>53</v>
      </c>
      <c r="B135" s="266" t="s">
        <v>471</v>
      </c>
      <c r="C135" s="267"/>
      <c r="D135" s="267"/>
      <c r="E135" s="267"/>
      <c r="F135" s="268"/>
      <c r="G135" s="115">
        <v>1352.49</v>
      </c>
      <c r="H135" s="123">
        <v>2402.04</v>
      </c>
      <c r="I135" s="124"/>
      <c r="J135" s="123">
        <f>G135*H135+1.16</f>
        <v>3248736.2396</v>
      </c>
    </row>
    <row r="136" spans="1:10" x14ac:dyDescent="0.25">
      <c r="A136" s="56" t="s">
        <v>55</v>
      </c>
      <c r="B136" s="266" t="s">
        <v>472</v>
      </c>
      <c r="C136" s="267"/>
      <c r="D136" s="267"/>
      <c r="E136" s="267"/>
      <c r="F136" s="268"/>
      <c r="G136" s="115">
        <v>296056.28499999997</v>
      </c>
      <c r="H136" s="123">
        <v>6.2</v>
      </c>
      <c r="I136" s="124"/>
      <c r="J136" s="123">
        <f>G136*H136</f>
        <v>1835548.9669999999</v>
      </c>
    </row>
    <row r="137" spans="1:10" x14ac:dyDescent="0.25">
      <c r="A137" s="56" t="s">
        <v>113</v>
      </c>
      <c r="B137" s="266" t="s">
        <v>473</v>
      </c>
      <c r="C137" s="267"/>
      <c r="D137" s="267"/>
      <c r="E137" s="267"/>
      <c r="F137" s="268"/>
      <c r="G137" s="115">
        <v>255</v>
      </c>
      <c r="H137" s="123">
        <v>83.76</v>
      </c>
      <c r="I137" s="124"/>
      <c r="J137" s="123">
        <f>G137*H137+0.03</f>
        <v>21358.83</v>
      </c>
    </row>
    <row r="138" spans="1:10" x14ac:dyDescent="0.25">
      <c r="A138" s="56" t="s">
        <v>152</v>
      </c>
      <c r="B138" s="266" t="s">
        <v>474</v>
      </c>
      <c r="C138" s="267"/>
      <c r="D138" s="267"/>
      <c r="E138" s="267"/>
      <c r="F138" s="268"/>
      <c r="G138" s="115">
        <v>255</v>
      </c>
      <c r="H138" s="123">
        <v>93.33</v>
      </c>
      <c r="I138" s="124"/>
      <c r="J138" s="123">
        <f>G138*H138+0.58</f>
        <v>23799.73</v>
      </c>
    </row>
    <row r="139" spans="1:10" x14ac:dyDescent="0.25">
      <c r="A139" s="56" t="s">
        <v>164</v>
      </c>
      <c r="B139" s="266" t="s">
        <v>475</v>
      </c>
      <c r="C139" s="267"/>
      <c r="D139" s="267"/>
      <c r="E139" s="267"/>
      <c r="F139" s="268"/>
      <c r="G139" s="115">
        <v>12</v>
      </c>
      <c r="H139" s="123">
        <v>6928.02</v>
      </c>
      <c r="I139" s="124"/>
      <c r="J139" s="123">
        <f>G139*H139-0.01</f>
        <v>83136.23000000001</v>
      </c>
    </row>
    <row r="140" spans="1:10" s="131" customFormat="1" ht="15.75" customHeight="1" x14ac:dyDescent="0.25">
      <c r="A140" s="54"/>
      <c r="B140" s="269" t="s">
        <v>263</v>
      </c>
      <c r="C140" s="270"/>
      <c r="D140" s="270"/>
      <c r="E140" s="270"/>
      <c r="F140" s="271"/>
      <c r="G140" s="127" t="s">
        <v>114</v>
      </c>
      <c r="H140" s="127" t="s">
        <v>114</v>
      </c>
      <c r="I140" s="127" t="s">
        <v>114</v>
      </c>
      <c r="J140" s="122">
        <f>J135+J136+J137+J138+J139</f>
        <v>5212579.9966000011</v>
      </c>
    </row>
    <row r="141" spans="1:10" s="131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</row>
    <row r="142" spans="1:10" x14ac:dyDescent="0.25">
      <c r="A142" s="252" t="s">
        <v>320</v>
      </c>
      <c r="B142" s="252"/>
      <c r="C142" s="252"/>
      <c r="D142" s="252"/>
      <c r="E142" s="252"/>
      <c r="F142" s="252"/>
      <c r="G142" s="252"/>
      <c r="H142" s="252"/>
      <c r="I142" s="252"/>
      <c r="J142" s="252"/>
    </row>
    <row r="144" spans="1:10" ht="38.25" x14ac:dyDescent="0.25">
      <c r="A144" s="126" t="s">
        <v>252</v>
      </c>
      <c r="B144" s="247" t="s">
        <v>52</v>
      </c>
      <c r="C144" s="247"/>
      <c r="D144" s="247"/>
      <c r="E144" s="247"/>
      <c r="F144" s="247"/>
      <c r="G144" s="247"/>
      <c r="H144" s="126" t="s">
        <v>321</v>
      </c>
      <c r="I144" s="126" t="s">
        <v>322</v>
      </c>
      <c r="J144" s="126" t="s">
        <v>323</v>
      </c>
    </row>
    <row r="145" spans="1:10" x14ac:dyDescent="0.25">
      <c r="A145" s="127">
        <v>1</v>
      </c>
      <c r="B145" s="248">
        <v>2</v>
      </c>
      <c r="C145" s="248"/>
      <c r="D145" s="248"/>
      <c r="E145" s="248"/>
      <c r="F145" s="248"/>
      <c r="G145" s="248"/>
      <c r="H145" s="127">
        <v>4</v>
      </c>
      <c r="I145" s="127">
        <v>5</v>
      </c>
      <c r="J145" s="127">
        <v>6</v>
      </c>
    </row>
    <row r="146" spans="1:10" ht="15" customHeight="1" x14ac:dyDescent="0.25">
      <c r="A146" s="57"/>
      <c r="B146" s="272"/>
      <c r="C146" s="272"/>
      <c r="D146" s="272"/>
      <c r="E146" s="272"/>
      <c r="F146" s="272"/>
      <c r="G146" s="272"/>
      <c r="H146" s="123"/>
      <c r="I146" s="123"/>
      <c r="J146" s="123"/>
    </row>
    <row r="147" spans="1:10" hidden="1" x14ac:dyDescent="0.25">
      <c r="A147" s="57"/>
      <c r="B147" s="272"/>
      <c r="C147" s="272"/>
      <c r="D147" s="272"/>
      <c r="E147" s="272"/>
      <c r="F147" s="272"/>
      <c r="G147" s="272"/>
      <c r="H147" s="123"/>
      <c r="I147" s="123"/>
      <c r="J147" s="123"/>
    </row>
    <row r="148" spans="1:10" x14ac:dyDescent="0.25">
      <c r="A148" s="54"/>
      <c r="B148" s="300" t="s">
        <v>263</v>
      </c>
      <c r="C148" s="300"/>
      <c r="D148" s="300"/>
      <c r="E148" s="300"/>
      <c r="F148" s="300"/>
      <c r="G148" s="300"/>
      <c r="H148" s="127" t="s">
        <v>114</v>
      </c>
      <c r="I148" s="127" t="s">
        <v>114</v>
      </c>
      <c r="J148" s="122">
        <f>J146</f>
        <v>0</v>
      </c>
    </row>
    <row r="150" spans="1:10" x14ac:dyDescent="0.25">
      <c r="A150" s="252" t="s">
        <v>324</v>
      </c>
      <c r="B150" s="252"/>
      <c r="C150" s="252"/>
      <c r="D150" s="252"/>
      <c r="E150" s="252"/>
      <c r="F150" s="252"/>
      <c r="G150" s="252"/>
      <c r="H150" s="252"/>
      <c r="I150" s="252"/>
      <c r="J150" s="252"/>
    </row>
    <row r="152" spans="1:10" s="131" customFormat="1" ht="42.75" customHeight="1" x14ac:dyDescent="0.25">
      <c r="A152" s="55" t="s">
        <v>252</v>
      </c>
      <c r="B152" s="296" t="s">
        <v>299</v>
      </c>
      <c r="C152" s="297"/>
      <c r="D152" s="297"/>
      <c r="E152" s="297"/>
      <c r="F152" s="297"/>
      <c r="G152" s="298"/>
      <c r="H152" s="55" t="s">
        <v>325</v>
      </c>
      <c r="I152" s="55" t="s">
        <v>326</v>
      </c>
      <c r="J152" s="126" t="s">
        <v>327</v>
      </c>
    </row>
    <row r="153" spans="1:10" s="131" customFormat="1" x14ac:dyDescent="0.25">
      <c r="A153" s="127">
        <v>1</v>
      </c>
      <c r="B153" s="276">
        <v>2</v>
      </c>
      <c r="C153" s="277"/>
      <c r="D153" s="277"/>
      <c r="E153" s="277"/>
      <c r="F153" s="277"/>
      <c r="G153" s="278"/>
      <c r="H153" s="127">
        <v>3</v>
      </c>
      <c r="I153" s="127">
        <v>4</v>
      </c>
      <c r="J153" s="127">
        <v>5</v>
      </c>
    </row>
    <row r="154" spans="1:10" ht="15" customHeight="1" x14ac:dyDescent="0.25">
      <c r="A154" s="249" t="s">
        <v>551</v>
      </c>
      <c r="B154" s="250"/>
      <c r="C154" s="250"/>
      <c r="D154" s="250"/>
      <c r="E154" s="250"/>
      <c r="F154" s="250"/>
      <c r="G154" s="250"/>
      <c r="H154" s="250"/>
      <c r="I154" s="250"/>
      <c r="J154" s="251"/>
    </row>
    <row r="155" spans="1:10" ht="15" customHeight="1" x14ac:dyDescent="0.25">
      <c r="A155" s="127">
        <v>1</v>
      </c>
      <c r="B155" s="253" t="s">
        <v>476</v>
      </c>
      <c r="C155" s="254"/>
      <c r="D155" s="254"/>
      <c r="E155" s="254"/>
      <c r="F155" s="254"/>
      <c r="G155" s="255"/>
      <c r="H155" s="127">
        <v>1</v>
      </c>
      <c r="I155" s="127">
        <v>12</v>
      </c>
      <c r="J155" s="115">
        <v>108000</v>
      </c>
    </row>
    <row r="156" spans="1:10" ht="15" customHeight="1" x14ac:dyDescent="0.25">
      <c r="A156" s="127">
        <v>2</v>
      </c>
      <c r="B156" s="253" t="s">
        <v>477</v>
      </c>
      <c r="C156" s="254"/>
      <c r="D156" s="254"/>
      <c r="E156" s="254"/>
      <c r="F156" s="254"/>
      <c r="G156" s="255"/>
      <c r="H156" s="127">
        <v>1</v>
      </c>
      <c r="I156" s="127">
        <v>12</v>
      </c>
      <c r="J156" s="115">
        <v>45600</v>
      </c>
    </row>
    <row r="157" spans="1:10" x14ac:dyDescent="0.25">
      <c r="A157" s="127">
        <v>3</v>
      </c>
      <c r="B157" s="253" t="s">
        <v>478</v>
      </c>
      <c r="C157" s="254"/>
      <c r="D157" s="254"/>
      <c r="E157" s="254"/>
      <c r="F157" s="254"/>
      <c r="G157" s="255"/>
      <c r="H157" s="127">
        <v>1</v>
      </c>
      <c r="I157" s="127">
        <v>12</v>
      </c>
      <c r="J157" s="115">
        <v>54400</v>
      </c>
    </row>
    <row r="158" spans="1:10" x14ac:dyDescent="0.25">
      <c r="A158" s="127">
        <v>4</v>
      </c>
      <c r="B158" s="253" t="s">
        <v>479</v>
      </c>
      <c r="C158" s="254"/>
      <c r="D158" s="254"/>
      <c r="E158" s="254"/>
      <c r="F158" s="254"/>
      <c r="G158" s="255"/>
      <c r="H158" s="127">
        <v>1</v>
      </c>
      <c r="I158" s="127">
        <v>12</v>
      </c>
      <c r="J158" s="115">
        <v>102000</v>
      </c>
    </row>
    <row r="159" spans="1:10" x14ac:dyDescent="0.25">
      <c r="A159" s="127">
        <v>5</v>
      </c>
      <c r="B159" s="253" t="s">
        <v>480</v>
      </c>
      <c r="C159" s="254"/>
      <c r="D159" s="254"/>
      <c r="E159" s="254"/>
      <c r="F159" s="254"/>
      <c r="G159" s="255"/>
      <c r="H159" s="127">
        <v>1</v>
      </c>
      <c r="I159" s="127">
        <v>12</v>
      </c>
      <c r="J159" s="115">
        <v>24273</v>
      </c>
    </row>
    <row r="160" spans="1:10" x14ac:dyDescent="0.25">
      <c r="A160" s="127">
        <v>6</v>
      </c>
      <c r="B160" s="253" t="s">
        <v>481</v>
      </c>
      <c r="C160" s="254"/>
      <c r="D160" s="254"/>
      <c r="E160" s="254"/>
      <c r="F160" s="254"/>
      <c r="G160" s="255"/>
      <c r="H160" s="127">
        <v>1</v>
      </c>
      <c r="I160" s="127">
        <v>12</v>
      </c>
      <c r="J160" s="115">
        <v>108000</v>
      </c>
    </row>
    <row r="161" spans="1:10" x14ac:dyDescent="0.25">
      <c r="A161" s="127">
        <v>7</v>
      </c>
      <c r="B161" s="253" t="s">
        <v>482</v>
      </c>
      <c r="C161" s="254"/>
      <c r="D161" s="254"/>
      <c r="E161" s="254"/>
      <c r="F161" s="254"/>
      <c r="G161" s="255"/>
      <c r="H161" s="127">
        <v>1</v>
      </c>
      <c r="I161" s="127">
        <v>12</v>
      </c>
      <c r="J161" s="115">
        <v>108000</v>
      </c>
    </row>
    <row r="162" spans="1:10" x14ac:dyDescent="0.25">
      <c r="A162" s="127">
        <v>8</v>
      </c>
      <c r="B162" s="253" t="s">
        <v>483</v>
      </c>
      <c r="C162" s="254"/>
      <c r="D162" s="254"/>
      <c r="E162" s="254"/>
      <c r="F162" s="254"/>
      <c r="G162" s="255"/>
      <c r="H162" s="127">
        <v>1</v>
      </c>
      <c r="I162" s="127">
        <v>12</v>
      </c>
      <c r="J162" s="115">
        <v>96000</v>
      </c>
    </row>
    <row r="163" spans="1:10" x14ac:dyDescent="0.25">
      <c r="A163" s="127">
        <v>9</v>
      </c>
      <c r="B163" s="253" t="s">
        <v>484</v>
      </c>
      <c r="C163" s="254"/>
      <c r="D163" s="254"/>
      <c r="E163" s="254"/>
      <c r="F163" s="254"/>
      <c r="G163" s="255"/>
      <c r="H163" s="127">
        <v>1</v>
      </c>
      <c r="I163" s="127">
        <v>12</v>
      </c>
      <c r="J163" s="115">
        <v>84000</v>
      </c>
    </row>
    <row r="164" spans="1:10" x14ac:dyDescent="0.25">
      <c r="A164" s="127">
        <v>10</v>
      </c>
      <c r="B164" s="253" t="s">
        <v>485</v>
      </c>
      <c r="C164" s="254"/>
      <c r="D164" s="254"/>
      <c r="E164" s="254"/>
      <c r="F164" s="254"/>
      <c r="G164" s="255"/>
      <c r="H164" s="127">
        <v>1</v>
      </c>
      <c r="I164" s="127">
        <v>12</v>
      </c>
      <c r="J164" s="115">
        <v>60000</v>
      </c>
    </row>
    <row r="165" spans="1:10" x14ac:dyDescent="0.25">
      <c r="A165" s="127">
        <v>11</v>
      </c>
      <c r="B165" s="253" t="s">
        <v>486</v>
      </c>
      <c r="C165" s="254"/>
      <c r="D165" s="254"/>
      <c r="E165" s="254"/>
      <c r="F165" s="254"/>
      <c r="G165" s="255"/>
      <c r="H165" s="127">
        <v>1</v>
      </c>
      <c r="I165" s="127">
        <v>12</v>
      </c>
      <c r="J165" s="115">
        <v>97200</v>
      </c>
    </row>
    <row r="166" spans="1:10" s="131" customFormat="1" ht="18" customHeight="1" x14ac:dyDescent="0.25">
      <c r="A166" s="127">
        <v>12</v>
      </c>
      <c r="B166" s="253" t="s">
        <v>487</v>
      </c>
      <c r="C166" s="254"/>
      <c r="D166" s="254"/>
      <c r="E166" s="254"/>
      <c r="F166" s="254"/>
      <c r="G166" s="255"/>
      <c r="H166" s="127">
        <v>1</v>
      </c>
      <c r="I166" s="127">
        <v>12</v>
      </c>
      <c r="J166" s="115">
        <v>140000</v>
      </c>
    </row>
    <row r="167" spans="1:10" s="131" customFormat="1" x14ac:dyDescent="0.25">
      <c r="A167" s="127">
        <v>13</v>
      </c>
      <c r="B167" s="253" t="s">
        <v>488</v>
      </c>
      <c r="C167" s="254"/>
      <c r="D167" s="254"/>
      <c r="E167" s="254"/>
      <c r="F167" s="254"/>
      <c r="G167" s="255"/>
      <c r="H167" s="127">
        <v>1</v>
      </c>
      <c r="I167" s="127">
        <v>12</v>
      </c>
      <c r="J167" s="115">
        <v>120000</v>
      </c>
    </row>
    <row r="168" spans="1:10" x14ac:dyDescent="0.25">
      <c r="A168" s="127">
        <v>14</v>
      </c>
      <c r="B168" s="253" t="s">
        <v>489</v>
      </c>
      <c r="C168" s="254"/>
      <c r="D168" s="254"/>
      <c r="E168" s="254"/>
      <c r="F168" s="254"/>
      <c r="G168" s="255"/>
      <c r="H168" s="127">
        <v>1</v>
      </c>
      <c r="I168" s="127">
        <v>12</v>
      </c>
      <c r="J168" s="115">
        <v>144000</v>
      </c>
    </row>
    <row r="169" spans="1:10" x14ac:dyDescent="0.25">
      <c r="A169" s="127">
        <v>15</v>
      </c>
      <c r="B169" s="253" t="s">
        <v>490</v>
      </c>
      <c r="C169" s="254"/>
      <c r="D169" s="254"/>
      <c r="E169" s="254"/>
      <c r="F169" s="254"/>
      <c r="G169" s="255"/>
      <c r="H169" s="127">
        <v>1</v>
      </c>
      <c r="I169" s="127">
        <v>12</v>
      </c>
      <c r="J169" s="115">
        <v>396000</v>
      </c>
    </row>
    <row r="170" spans="1:10" x14ac:dyDescent="0.25">
      <c r="A170" s="127">
        <v>16</v>
      </c>
      <c r="B170" s="253" t="s">
        <v>491</v>
      </c>
      <c r="C170" s="254"/>
      <c r="D170" s="254"/>
      <c r="E170" s="254"/>
      <c r="F170" s="254"/>
      <c r="G170" s="255"/>
      <c r="H170" s="127">
        <v>1</v>
      </c>
      <c r="I170" s="127">
        <v>12</v>
      </c>
      <c r="J170" s="115">
        <v>35000</v>
      </c>
    </row>
    <row r="171" spans="1:10" x14ac:dyDescent="0.25">
      <c r="A171" s="127">
        <v>17</v>
      </c>
      <c r="B171" s="253" t="s">
        <v>492</v>
      </c>
      <c r="C171" s="254"/>
      <c r="D171" s="254"/>
      <c r="E171" s="254"/>
      <c r="F171" s="254"/>
      <c r="G171" s="255"/>
      <c r="H171" s="127">
        <v>1</v>
      </c>
      <c r="I171" s="127">
        <v>1</v>
      </c>
      <c r="J171" s="115">
        <v>251017</v>
      </c>
    </row>
    <row r="172" spans="1:10" x14ac:dyDescent="0.25">
      <c r="A172" s="127">
        <v>18</v>
      </c>
      <c r="B172" s="253" t="s">
        <v>493</v>
      </c>
      <c r="C172" s="254"/>
      <c r="D172" s="254"/>
      <c r="E172" s="254"/>
      <c r="F172" s="254"/>
      <c r="G172" s="255"/>
      <c r="H172" s="127">
        <v>50</v>
      </c>
      <c r="I172" s="127">
        <v>150</v>
      </c>
      <c r="J172" s="115">
        <v>100000</v>
      </c>
    </row>
    <row r="173" spans="1:10" s="150" customFormat="1" x14ac:dyDescent="0.25">
      <c r="A173" s="249" t="s">
        <v>574</v>
      </c>
      <c r="B173" s="250"/>
      <c r="C173" s="250"/>
      <c r="D173" s="250"/>
      <c r="E173" s="250"/>
      <c r="F173" s="250"/>
      <c r="G173" s="250"/>
      <c r="H173" s="250"/>
      <c r="I173" s="250"/>
      <c r="J173" s="251"/>
    </row>
    <row r="174" spans="1:10" s="150" customFormat="1" x14ac:dyDescent="0.25">
      <c r="A174" s="149">
        <v>19</v>
      </c>
      <c r="B174" s="253" t="s">
        <v>578</v>
      </c>
      <c r="C174" s="254"/>
      <c r="D174" s="254"/>
      <c r="E174" s="254"/>
      <c r="F174" s="254"/>
      <c r="G174" s="255"/>
      <c r="H174" s="149">
        <v>1</v>
      </c>
      <c r="I174" s="149">
        <v>1</v>
      </c>
      <c r="J174" s="115">
        <v>71750</v>
      </c>
    </row>
    <row r="175" spans="1:10" x14ac:dyDescent="0.25">
      <c r="A175" s="54"/>
      <c r="B175" s="269" t="s">
        <v>263</v>
      </c>
      <c r="C175" s="270"/>
      <c r="D175" s="270"/>
      <c r="E175" s="270"/>
      <c r="F175" s="270"/>
      <c r="G175" s="271"/>
      <c r="H175" s="127" t="s">
        <v>114</v>
      </c>
      <c r="I175" s="127" t="s">
        <v>114</v>
      </c>
      <c r="J175" s="122">
        <f>J155+J156+J157+J158+J159+J160+J161+J162+J163+J164+J165+J166+J167+J168+J169+J170+J171+J172+J174</f>
        <v>2145240</v>
      </c>
    </row>
    <row r="177" spans="1:10" s="131" customFormat="1" ht="29.25" customHeight="1" x14ac:dyDescent="0.25">
      <c r="A177" s="252" t="s">
        <v>328</v>
      </c>
      <c r="B177" s="252"/>
      <c r="C177" s="252"/>
      <c r="D177" s="252"/>
      <c r="E177" s="252"/>
      <c r="F177" s="252"/>
      <c r="G177" s="252"/>
      <c r="H177" s="252"/>
      <c r="I177" s="252"/>
      <c r="J177" s="252"/>
    </row>
    <row r="178" spans="1:10" s="131" customFormat="1" ht="12" customHeight="1" x14ac:dyDescent="0.2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</row>
    <row r="179" spans="1:10" ht="25.5" x14ac:dyDescent="0.25">
      <c r="A179" s="126" t="s">
        <v>252</v>
      </c>
      <c r="B179" s="247" t="s">
        <v>299</v>
      </c>
      <c r="C179" s="247"/>
      <c r="D179" s="247"/>
      <c r="E179" s="247"/>
      <c r="F179" s="247"/>
      <c r="G179" s="247"/>
      <c r="H179" s="247"/>
      <c r="I179" s="126" t="s">
        <v>329</v>
      </c>
      <c r="J179" s="126" t="s">
        <v>330</v>
      </c>
    </row>
    <row r="180" spans="1:10" x14ac:dyDescent="0.25">
      <c r="A180" s="127">
        <v>1</v>
      </c>
      <c r="B180" s="248">
        <v>2</v>
      </c>
      <c r="C180" s="248"/>
      <c r="D180" s="248"/>
      <c r="E180" s="248"/>
      <c r="F180" s="248"/>
      <c r="G180" s="248"/>
      <c r="H180" s="248"/>
      <c r="I180" s="127">
        <v>3</v>
      </c>
      <c r="J180" s="127">
        <v>4</v>
      </c>
    </row>
    <row r="181" spans="1:10" x14ac:dyDescent="0.25">
      <c r="A181" s="249" t="s">
        <v>551</v>
      </c>
      <c r="B181" s="250"/>
      <c r="C181" s="250"/>
      <c r="D181" s="250"/>
      <c r="E181" s="250"/>
      <c r="F181" s="250"/>
      <c r="G181" s="250"/>
      <c r="H181" s="250"/>
      <c r="I181" s="250"/>
      <c r="J181" s="251"/>
    </row>
    <row r="182" spans="1:10" x14ac:dyDescent="0.25">
      <c r="A182" s="127">
        <v>1</v>
      </c>
      <c r="B182" s="253" t="s">
        <v>494</v>
      </c>
      <c r="C182" s="254"/>
      <c r="D182" s="254"/>
      <c r="E182" s="254"/>
      <c r="F182" s="254"/>
      <c r="G182" s="254"/>
      <c r="H182" s="255"/>
      <c r="I182" s="127">
        <v>1</v>
      </c>
      <c r="J182" s="115">
        <v>117600</v>
      </c>
    </row>
    <row r="183" spans="1:10" x14ac:dyDescent="0.25">
      <c r="A183" s="127">
        <v>2</v>
      </c>
      <c r="B183" s="253" t="s">
        <v>495</v>
      </c>
      <c r="C183" s="254"/>
      <c r="D183" s="254"/>
      <c r="E183" s="254"/>
      <c r="F183" s="254"/>
      <c r="G183" s="254"/>
      <c r="H183" s="255"/>
      <c r="I183" s="127">
        <v>4</v>
      </c>
      <c r="J183" s="115">
        <v>25000</v>
      </c>
    </row>
    <row r="184" spans="1:10" x14ac:dyDescent="0.25">
      <c r="A184" s="127">
        <v>3</v>
      </c>
      <c r="B184" s="253" t="s">
        <v>496</v>
      </c>
      <c r="C184" s="254"/>
      <c r="D184" s="254"/>
      <c r="E184" s="254"/>
      <c r="F184" s="254"/>
      <c r="G184" s="254"/>
      <c r="H184" s="255"/>
      <c r="I184" s="127">
        <v>8</v>
      </c>
      <c r="J184" s="115">
        <v>50000</v>
      </c>
    </row>
    <row r="185" spans="1:10" s="131" customFormat="1" ht="13.5" customHeight="1" x14ac:dyDescent="0.25">
      <c r="A185" s="127">
        <v>4</v>
      </c>
      <c r="B185" s="253" t="s">
        <v>497</v>
      </c>
      <c r="C185" s="254"/>
      <c r="D185" s="254"/>
      <c r="E185" s="254"/>
      <c r="F185" s="254"/>
      <c r="G185" s="254"/>
      <c r="H185" s="255"/>
      <c r="I185" s="127">
        <v>5</v>
      </c>
      <c r="J185" s="115">
        <v>150000</v>
      </c>
    </row>
    <row r="186" spans="1:10" s="131" customFormat="1" x14ac:dyDescent="0.25">
      <c r="A186" s="127">
        <v>5</v>
      </c>
      <c r="B186" s="253" t="s">
        <v>498</v>
      </c>
      <c r="C186" s="254"/>
      <c r="D186" s="254"/>
      <c r="E186" s="254"/>
      <c r="F186" s="254"/>
      <c r="G186" s="254"/>
      <c r="H186" s="255"/>
      <c r="I186" s="127">
        <v>1</v>
      </c>
      <c r="J186" s="115">
        <v>53968.800000000003</v>
      </c>
    </row>
    <row r="187" spans="1:10" x14ac:dyDescent="0.25">
      <c r="A187" s="127">
        <v>6</v>
      </c>
      <c r="B187" s="253" t="s">
        <v>499</v>
      </c>
      <c r="C187" s="254"/>
      <c r="D187" s="254"/>
      <c r="E187" s="254"/>
      <c r="F187" s="254"/>
      <c r="G187" s="254"/>
      <c r="H187" s="255"/>
      <c r="I187" s="127">
        <v>3</v>
      </c>
      <c r="J187" s="115">
        <v>85000</v>
      </c>
    </row>
    <row r="188" spans="1:10" x14ac:dyDescent="0.25">
      <c r="A188" s="127">
        <v>7</v>
      </c>
      <c r="B188" s="272" t="s">
        <v>500</v>
      </c>
      <c r="C188" s="272"/>
      <c r="D188" s="272"/>
      <c r="E188" s="272"/>
      <c r="F188" s="272"/>
      <c r="G188" s="272"/>
      <c r="H188" s="272"/>
      <c r="I188" s="127">
        <v>5</v>
      </c>
      <c r="J188" s="115">
        <v>135900</v>
      </c>
    </row>
    <row r="189" spans="1:10" x14ac:dyDescent="0.25">
      <c r="A189" s="127">
        <v>8</v>
      </c>
      <c r="B189" s="266" t="s">
        <v>501</v>
      </c>
      <c r="C189" s="267"/>
      <c r="D189" s="267"/>
      <c r="E189" s="267"/>
      <c r="F189" s="267"/>
      <c r="G189" s="267"/>
      <c r="H189" s="268"/>
      <c r="I189" s="127">
        <v>1</v>
      </c>
      <c r="J189" s="115">
        <v>65000</v>
      </c>
    </row>
    <row r="190" spans="1:10" x14ac:dyDescent="0.25">
      <c r="A190" s="127">
        <v>9</v>
      </c>
      <c r="B190" s="272" t="s">
        <v>502</v>
      </c>
      <c r="C190" s="272"/>
      <c r="D190" s="272"/>
      <c r="E190" s="272"/>
      <c r="F190" s="272"/>
      <c r="G190" s="272"/>
      <c r="H190" s="272"/>
      <c r="I190" s="127">
        <v>1</v>
      </c>
      <c r="J190" s="115">
        <v>136476.20000000001</v>
      </c>
    </row>
    <row r="191" spans="1:10" x14ac:dyDescent="0.25">
      <c r="A191" s="127">
        <v>10</v>
      </c>
      <c r="B191" s="266" t="s">
        <v>503</v>
      </c>
      <c r="C191" s="267"/>
      <c r="D191" s="267"/>
      <c r="E191" s="267"/>
      <c r="F191" s="267"/>
      <c r="G191" s="267"/>
      <c r="H191" s="268"/>
      <c r="I191" s="127">
        <v>2</v>
      </c>
      <c r="J191" s="115">
        <v>1760860</v>
      </c>
    </row>
    <row r="192" spans="1:10" x14ac:dyDescent="0.25">
      <c r="A192" s="249" t="s">
        <v>554</v>
      </c>
      <c r="B192" s="250"/>
      <c r="C192" s="250"/>
      <c r="D192" s="250"/>
      <c r="E192" s="250"/>
      <c r="F192" s="250"/>
      <c r="G192" s="250"/>
      <c r="H192" s="250"/>
      <c r="I192" s="250"/>
      <c r="J192" s="251"/>
    </row>
    <row r="193" spans="1:10" ht="14.25" customHeight="1" x14ac:dyDescent="0.25">
      <c r="A193" s="56" t="s">
        <v>184</v>
      </c>
      <c r="B193" s="272" t="s">
        <v>470</v>
      </c>
      <c r="C193" s="272"/>
      <c r="D193" s="272"/>
      <c r="E193" s="272"/>
      <c r="F193" s="272"/>
      <c r="G193" s="272"/>
      <c r="H193" s="272"/>
      <c r="I193" s="56">
        <v>1</v>
      </c>
      <c r="J193" s="115">
        <f>43041.96+8525.79+20852.45</f>
        <v>72420.2</v>
      </c>
    </row>
    <row r="194" spans="1:10" x14ac:dyDescent="0.25">
      <c r="A194" s="249" t="s">
        <v>555</v>
      </c>
      <c r="B194" s="250"/>
      <c r="C194" s="250"/>
      <c r="D194" s="250"/>
      <c r="E194" s="250"/>
      <c r="F194" s="250"/>
      <c r="G194" s="250"/>
      <c r="H194" s="250"/>
      <c r="I194" s="250"/>
      <c r="J194" s="251"/>
    </row>
    <row r="195" spans="1:10" x14ac:dyDescent="0.25">
      <c r="A195" s="56" t="s">
        <v>556</v>
      </c>
      <c r="B195" s="272" t="s">
        <v>514</v>
      </c>
      <c r="C195" s="272"/>
      <c r="D195" s="272"/>
      <c r="E195" s="272"/>
      <c r="F195" s="272"/>
      <c r="G195" s="272"/>
      <c r="H195" s="272"/>
      <c r="I195" s="56">
        <v>1</v>
      </c>
      <c r="J195" s="115">
        <v>330750</v>
      </c>
    </row>
    <row r="196" spans="1:10" x14ac:dyDescent="0.25">
      <c r="A196" s="249" t="s">
        <v>557</v>
      </c>
      <c r="B196" s="250"/>
      <c r="C196" s="250"/>
      <c r="D196" s="250"/>
      <c r="E196" s="250"/>
      <c r="F196" s="250"/>
      <c r="G196" s="250"/>
      <c r="H196" s="250"/>
      <c r="I196" s="250"/>
      <c r="J196" s="251"/>
    </row>
    <row r="197" spans="1:10" x14ac:dyDescent="0.25">
      <c r="A197" s="56" t="s">
        <v>558</v>
      </c>
      <c r="B197" s="272" t="s">
        <v>515</v>
      </c>
      <c r="C197" s="272"/>
      <c r="D197" s="272"/>
      <c r="E197" s="272"/>
      <c r="F197" s="272"/>
      <c r="G197" s="272"/>
      <c r="H197" s="272"/>
      <c r="I197" s="56">
        <v>1</v>
      </c>
      <c r="J197" s="115">
        <v>44100</v>
      </c>
    </row>
    <row r="198" spans="1:10" s="147" customFormat="1" x14ac:dyDescent="0.25">
      <c r="A198" s="249" t="s">
        <v>575</v>
      </c>
      <c r="B198" s="250"/>
      <c r="C198" s="250"/>
      <c r="D198" s="250"/>
      <c r="E198" s="250"/>
      <c r="F198" s="250"/>
      <c r="G198" s="250"/>
      <c r="H198" s="250"/>
      <c r="I198" s="250"/>
      <c r="J198" s="251"/>
    </row>
    <row r="199" spans="1:10" s="147" customFormat="1" x14ac:dyDescent="0.25">
      <c r="A199" s="56" t="s">
        <v>558</v>
      </c>
      <c r="B199" s="272" t="s">
        <v>496</v>
      </c>
      <c r="C199" s="272"/>
      <c r="D199" s="272"/>
      <c r="E199" s="272"/>
      <c r="F199" s="272"/>
      <c r="G199" s="272"/>
      <c r="H199" s="272"/>
      <c r="I199" s="56">
        <v>1</v>
      </c>
      <c r="J199" s="115">
        <v>4000</v>
      </c>
    </row>
    <row r="200" spans="1:10" x14ac:dyDescent="0.25">
      <c r="A200" s="54"/>
      <c r="B200" s="245" t="s">
        <v>263</v>
      </c>
      <c r="C200" s="245"/>
      <c r="D200" s="245"/>
      <c r="E200" s="245"/>
      <c r="F200" s="245"/>
      <c r="G200" s="245"/>
      <c r="H200" s="245"/>
      <c r="I200" s="127" t="s">
        <v>114</v>
      </c>
      <c r="J200" s="122">
        <f>J188+J182+J183+J184+J185+J186+J187+J189+J190+J191+J193+J195+J197+J199</f>
        <v>3031075.2</v>
      </c>
    </row>
    <row r="201" spans="1:10" x14ac:dyDescent="0.25">
      <c r="A201" s="116"/>
      <c r="B201" s="121"/>
      <c r="C201" s="121"/>
      <c r="D201" s="121"/>
      <c r="E201" s="121"/>
      <c r="F201" s="121"/>
      <c r="G201" s="121"/>
      <c r="H201" s="121"/>
      <c r="I201" s="119"/>
      <c r="J201" s="120"/>
    </row>
    <row r="202" spans="1:10" x14ac:dyDescent="0.25">
      <c r="A202" s="252" t="s">
        <v>504</v>
      </c>
      <c r="B202" s="252"/>
      <c r="C202" s="252"/>
      <c r="D202" s="252"/>
      <c r="E202" s="252"/>
      <c r="F202" s="252"/>
      <c r="G202" s="252"/>
      <c r="H202" s="252"/>
      <c r="I202" s="252"/>
      <c r="J202" s="252"/>
    </row>
    <row r="203" spans="1:10" s="131" customFormat="1" ht="13.5" customHeight="1" x14ac:dyDescent="0.2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</row>
    <row r="204" spans="1:10" s="131" customFormat="1" ht="25.5" x14ac:dyDescent="0.25">
      <c r="A204" s="126" t="s">
        <v>252</v>
      </c>
      <c r="B204" s="247" t="s">
        <v>299</v>
      </c>
      <c r="C204" s="247"/>
      <c r="D204" s="247"/>
      <c r="E204" s="247"/>
      <c r="F204" s="247"/>
      <c r="G204" s="247"/>
      <c r="H204" s="247"/>
      <c r="I204" s="126" t="s">
        <v>329</v>
      </c>
      <c r="J204" s="126" t="s">
        <v>330</v>
      </c>
    </row>
    <row r="205" spans="1:10" ht="15" customHeight="1" x14ac:dyDescent="0.25">
      <c r="A205" s="127">
        <v>1</v>
      </c>
      <c r="B205" s="248">
        <v>2</v>
      </c>
      <c r="C205" s="248"/>
      <c r="D205" s="248"/>
      <c r="E205" s="248"/>
      <c r="F205" s="248"/>
      <c r="G205" s="248"/>
      <c r="H205" s="248"/>
      <c r="I205" s="127">
        <v>3</v>
      </c>
      <c r="J205" s="127">
        <v>4</v>
      </c>
    </row>
    <row r="206" spans="1:10" x14ac:dyDescent="0.25">
      <c r="A206" s="127">
        <v>1</v>
      </c>
      <c r="B206" s="253" t="s">
        <v>505</v>
      </c>
      <c r="C206" s="254"/>
      <c r="D206" s="254"/>
      <c r="E206" s="254"/>
      <c r="F206" s="254"/>
      <c r="G206" s="254"/>
      <c r="H206" s="255"/>
      <c r="I206" s="127">
        <v>1</v>
      </c>
      <c r="J206" s="115">
        <v>15000</v>
      </c>
    </row>
    <row r="207" spans="1:10" hidden="1" x14ac:dyDescent="0.25">
      <c r="A207" s="127">
        <v>2</v>
      </c>
      <c r="B207" s="253"/>
      <c r="C207" s="254"/>
      <c r="D207" s="254"/>
      <c r="E207" s="254"/>
      <c r="F207" s="254"/>
      <c r="G207" s="254"/>
      <c r="H207" s="255"/>
      <c r="I207" s="127"/>
      <c r="J207" s="115"/>
    </row>
    <row r="208" spans="1:10" hidden="1" x14ac:dyDescent="0.25">
      <c r="A208" s="127">
        <v>3</v>
      </c>
      <c r="B208" s="253"/>
      <c r="C208" s="254"/>
      <c r="D208" s="254"/>
      <c r="E208" s="254"/>
      <c r="F208" s="254"/>
      <c r="G208" s="254"/>
      <c r="H208" s="255"/>
      <c r="I208" s="127"/>
      <c r="J208" s="115"/>
    </row>
    <row r="209" spans="1:10" x14ac:dyDescent="0.25">
      <c r="A209" s="54"/>
      <c r="B209" s="245" t="s">
        <v>263</v>
      </c>
      <c r="C209" s="245"/>
      <c r="D209" s="245"/>
      <c r="E209" s="245"/>
      <c r="F209" s="245"/>
      <c r="G209" s="245"/>
      <c r="H209" s="245"/>
      <c r="I209" s="127" t="s">
        <v>114</v>
      </c>
      <c r="J209" s="122">
        <f>J206+J207+J208</f>
        <v>15000</v>
      </c>
    </row>
    <row r="210" spans="1:10" x14ac:dyDescent="0.25">
      <c r="A210" s="116"/>
      <c r="B210" s="121"/>
      <c r="C210" s="121"/>
      <c r="D210" s="121"/>
      <c r="E210" s="121"/>
      <c r="F210" s="121"/>
      <c r="G210" s="121"/>
      <c r="H210" s="121"/>
      <c r="I210" s="119"/>
      <c r="J210" s="120"/>
    </row>
    <row r="211" spans="1:10" s="131" customFormat="1" ht="27" customHeight="1" x14ac:dyDescent="0.25">
      <c r="A211" s="252" t="s">
        <v>546</v>
      </c>
      <c r="B211" s="252"/>
      <c r="C211" s="252"/>
      <c r="D211" s="252"/>
      <c r="E211" s="252"/>
      <c r="F211" s="252"/>
      <c r="G211" s="252"/>
      <c r="H211" s="252"/>
      <c r="I211" s="252"/>
      <c r="J211" s="252"/>
    </row>
    <row r="212" spans="1:10" s="131" customFormat="1" x14ac:dyDescent="0.2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</row>
    <row r="213" spans="1:10" ht="25.5" x14ac:dyDescent="0.25">
      <c r="A213" s="126" t="s">
        <v>252</v>
      </c>
      <c r="B213" s="247" t="s">
        <v>299</v>
      </c>
      <c r="C213" s="247"/>
      <c r="D213" s="247"/>
      <c r="E213" s="247"/>
      <c r="F213" s="247"/>
      <c r="G213" s="247"/>
      <c r="H213" s="247"/>
      <c r="I213" s="126" t="s">
        <v>329</v>
      </c>
      <c r="J213" s="126" t="s">
        <v>330</v>
      </c>
    </row>
    <row r="214" spans="1:10" x14ac:dyDescent="0.25">
      <c r="A214" s="127">
        <v>1</v>
      </c>
      <c r="B214" s="248">
        <v>2</v>
      </c>
      <c r="C214" s="248"/>
      <c r="D214" s="248"/>
      <c r="E214" s="248"/>
      <c r="F214" s="248"/>
      <c r="G214" s="248"/>
      <c r="H214" s="248"/>
      <c r="I214" s="127">
        <v>3</v>
      </c>
      <c r="J214" s="127">
        <v>4</v>
      </c>
    </row>
    <row r="215" spans="1:10" x14ac:dyDescent="0.25">
      <c r="A215" s="127">
        <v>1</v>
      </c>
      <c r="B215" s="253" t="s">
        <v>507</v>
      </c>
      <c r="C215" s="254"/>
      <c r="D215" s="254"/>
      <c r="E215" s="254"/>
      <c r="F215" s="254"/>
      <c r="G215" s="254"/>
      <c r="H215" s="255"/>
      <c r="I215" s="127">
        <v>5</v>
      </c>
      <c r="J215" s="115">
        <v>831500</v>
      </c>
    </row>
    <row r="216" spans="1:10" hidden="1" x14ac:dyDescent="0.25">
      <c r="A216" s="127">
        <v>2</v>
      </c>
      <c r="B216" s="253"/>
      <c r="C216" s="254"/>
      <c r="D216" s="254"/>
      <c r="E216" s="254"/>
      <c r="F216" s="254"/>
      <c r="G216" s="254"/>
      <c r="H216" s="255"/>
      <c r="I216" s="127"/>
      <c r="J216" s="115"/>
    </row>
    <row r="217" spans="1:10" ht="15" hidden="1" customHeight="1" x14ac:dyDescent="0.25">
      <c r="A217" s="127">
        <v>3</v>
      </c>
      <c r="B217" s="253"/>
      <c r="C217" s="254"/>
      <c r="D217" s="254"/>
      <c r="E217" s="254"/>
      <c r="F217" s="254"/>
      <c r="G217" s="254"/>
      <c r="H217" s="255"/>
      <c r="I217" s="127"/>
      <c r="J217" s="115"/>
    </row>
    <row r="218" spans="1:10" x14ac:dyDescent="0.25">
      <c r="A218" s="54"/>
      <c r="B218" s="245" t="s">
        <v>263</v>
      </c>
      <c r="C218" s="245"/>
      <c r="D218" s="245"/>
      <c r="E218" s="245"/>
      <c r="F218" s="245"/>
      <c r="G218" s="245"/>
      <c r="H218" s="245"/>
      <c r="I218" s="127" t="s">
        <v>114</v>
      </c>
      <c r="J218" s="122">
        <f>J215+J216+J217</f>
        <v>831500</v>
      </c>
    </row>
    <row r="219" spans="1:10" s="131" customFormat="1" ht="25.5" customHeight="1" x14ac:dyDescent="0.25">
      <c r="A219" s="116"/>
      <c r="B219" s="121"/>
      <c r="C219" s="121"/>
      <c r="D219" s="121"/>
      <c r="E219" s="121"/>
      <c r="F219" s="121"/>
      <c r="G219" s="121"/>
      <c r="H219" s="121"/>
      <c r="I219" s="119"/>
      <c r="J219" s="120"/>
    </row>
    <row r="220" spans="1:10" s="131" customFormat="1" x14ac:dyDescent="0.25">
      <c r="A220" s="246" t="s">
        <v>506</v>
      </c>
      <c r="B220" s="246"/>
      <c r="C220" s="246"/>
      <c r="D220" s="246"/>
      <c r="E220" s="246"/>
      <c r="F220" s="246"/>
      <c r="G220" s="246"/>
      <c r="H220" s="246"/>
      <c r="I220" s="246"/>
      <c r="J220" s="246"/>
    </row>
    <row r="221" spans="1:10" ht="15" customHeight="1" x14ac:dyDescent="0.25"/>
    <row r="222" spans="1:10" ht="25.5" x14ac:dyDescent="0.25">
      <c r="A222" s="126" t="s">
        <v>252</v>
      </c>
      <c r="B222" s="247" t="s">
        <v>299</v>
      </c>
      <c r="C222" s="247"/>
      <c r="D222" s="247"/>
      <c r="E222" s="247"/>
      <c r="F222" s="247"/>
      <c r="G222" s="247"/>
      <c r="H222" s="126" t="s">
        <v>321</v>
      </c>
      <c r="I222" s="126" t="s">
        <v>331</v>
      </c>
      <c r="J222" s="126" t="s">
        <v>332</v>
      </c>
    </row>
    <row r="223" spans="1:10" x14ac:dyDescent="0.25">
      <c r="A223" s="127">
        <v>1</v>
      </c>
      <c r="B223" s="248">
        <v>2</v>
      </c>
      <c r="C223" s="248"/>
      <c r="D223" s="248"/>
      <c r="E223" s="248"/>
      <c r="F223" s="248"/>
      <c r="G223" s="248"/>
      <c r="H223" s="127">
        <v>3</v>
      </c>
      <c r="I223" s="127">
        <v>4</v>
      </c>
      <c r="J223" s="127">
        <v>5</v>
      </c>
    </row>
    <row r="224" spans="1:10" x14ac:dyDescent="0.25">
      <c r="A224" s="249" t="s">
        <v>551</v>
      </c>
      <c r="B224" s="250"/>
      <c r="C224" s="250"/>
      <c r="D224" s="250"/>
      <c r="E224" s="250"/>
      <c r="F224" s="250"/>
      <c r="G224" s="250"/>
      <c r="H224" s="250"/>
      <c r="I224" s="250"/>
      <c r="J224" s="251"/>
    </row>
    <row r="225" spans="1:10" x14ac:dyDescent="0.25">
      <c r="A225" s="127">
        <v>1</v>
      </c>
      <c r="B225" s="272" t="s">
        <v>508</v>
      </c>
      <c r="C225" s="272"/>
      <c r="D225" s="272"/>
      <c r="E225" s="272"/>
      <c r="F225" s="272"/>
      <c r="G225" s="272"/>
      <c r="H225" s="151">
        <f>J225/I225</f>
        <v>450.48387904588992</v>
      </c>
      <c r="I225" s="127">
        <v>159.72999999999999</v>
      </c>
      <c r="J225" s="115">
        <v>71955.789999999994</v>
      </c>
    </row>
    <row r="226" spans="1:10" x14ac:dyDescent="0.25">
      <c r="A226" s="127">
        <v>2</v>
      </c>
      <c r="B226" s="272" t="s">
        <v>509</v>
      </c>
      <c r="C226" s="272"/>
      <c r="D226" s="272"/>
      <c r="E226" s="272"/>
      <c r="F226" s="272"/>
      <c r="G226" s="272"/>
      <c r="H226" s="151">
        <f>J226/I226</f>
        <v>36.913703900238794</v>
      </c>
      <c r="I226" s="127">
        <v>7538</v>
      </c>
      <c r="J226" s="115">
        <v>278255.5</v>
      </c>
    </row>
    <row r="227" spans="1:10" ht="11.25" customHeight="1" x14ac:dyDescent="0.25">
      <c r="A227" s="56" t="s">
        <v>113</v>
      </c>
      <c r="B227" s="272" t="s">
        <v>510</v>
      </c>
      <c r="C227" s="272"/>
      <c r="D227" s="272"/>
      <c r="E227" s="272"/>
      <c r="F227" s="272"/>
      <c r="G227" s="272"/>
      <c r="H227" s="127">
        <v>2400</v>
      </c>
      <c r="I227" s="115">
        <v>49.7</v>
      </c>
      <c r="J227" s="115">
        <f>H227*I227</f>
        <v>119280</v>
      </c>
    </row>
    <row r="228" spans="1:10" x14ac:dyDescent="0.25">
      <c r="A228" s="56" t="s">
        <v>152</v>
      </c>
      <c r="B228" s="272" t="s">
        <v>511</v>
      </c>
      <c r="C228" s="272"/>
      <c r="D228" s="272"/>
      <c r="E228" s="272"/>
      <c r="F228" s="272"/>
      <c r="G228" s="272"/>
      <c r="H228" s="127">
        <v>500</v>
      </c>
      <c r="I228" s="115">
        <v>54.56</v>
      </c>
      <c r="J228" s="115">
        <f>H228*I228-1</f>
        <v>27279</v>
      </c>
    </row>
    <row r="229" spans="1:10" s="139" customFormat="1" x14ac:dyDescent="0.25">
      <c r="A229" s="249" t="s">
        <v>563</v>
      </c>
      <c r="B229" s="250"/>
      <c r="C229" s="250"/>
      <c r="D229" s="250"/>
      <c r="E229" s="250"/>
      <c r="F229" s="250"/>
      <c r="G229" s="250"/>
      <c r="H229" s="250"/>
      <c r="I229" s="250"/>
      <c r="J229" s="251"/>
    </row>
    <row r="230" spans="1:10" s="139" customFormat="1" x14ac:dyDescent="0.25">
      <c r="A230" s="138">
        <v>5</v>
      </c>
      <c r="B230" s="272" t="s">
        <v>565</v>
      </c>
      <c r="C230" s="272"/>
      <c r="D230" s="272"/>
      <c r="E230" s="272"/>
      <c r="F230" s="272"/>
      <c r="G230" s="272"/>
      <c r="H230" s="138">
        <v>10</v>
      </c>
      <c r="I230" s="138">
        <f>J230/H230</f>
        <v>26315.8</v>
      </c>
      <c r="J230" s="115">
        <v>263158</v>
      </c>
    </row>
    <row r="231" spans="1:10" x14ac:dyDescent="0.25">
      <c r="A231" s="54"/>
      <c r="B231" s="300" t="s">
        <v>263</v>
      </c>
      <c r="C231" s="300"/>
      <c r="D231" s="300"/>
      <c r="E231" s="300"/>
      <c r="F231" s="300"/>
      <c r="G231" s="300"/>
      <c r="H231" s="63"/>
      <c r="I231" s="127" t="s">
        <v>114</v>
      </c>
      <c r="J231" s="122">
        <f>J227+J225+J226+J228+J230</f>
        <v>759928.29</v>
      </c>
    </row>
  </sheetData>
  <mergeCells count="188">
    <mergeCell ref="A198:J198"/>
    <mergeCell ref="B199:H199"/>
    <mergeCell ref="B225:G225"/>
    <mergeCell ref="B214:H214"/>
    <mergeCell ref="B206:H206"/>
    <mergeCell ref="B207:H207"/>
    <mergeCell ref="B208:H208"/>
    <mergeCell ref="B209:H209"/>
    <mergeCell ref="B200:H200"/>
    <mergeCell ref="A202:J202"/>
    <mergeCell ref="B204:H204"/>
    <mergeCell ref="B205:H205"/>
    <mergeCell ref="B148:G148"/>
    <mergeCell ref="A150:J150"/>
    <mergeCell ref="A229:J229"/>
    <mergeCell ref="B230:G230"/>
    <mergeCell ref="B231:G231"/>
    <mergeCell ref="A211:J211"/>
    <mergeCell ref="B216:H216"/>
    <mergeCell ref="B217:H217"/>
    <mergeCell ref="B218:H218"/>
    <mergeCell ref="A220:J220"/>
    <mergeCell ref="A224:J224"/>
    <mergeCell ref="B226:G226"/>
    <mergeCell ref="B227:G227"/>
    <mergeCell ref="B228:G228"/>
    <mergeCell ref="B215:H215"/>
    <mergeCell ref="B213:H213"/>
    <mergeCell ref="A192:J192"/>
    <mergeCell ref="B193:H193"/>
    <mergeCell ref="A194:J194"/>
    <mergeCell ref="B195:H195"/>
    <mergeCell ref="A196:J196"/>
    <mergeCell ref="B197:H197"/>
    <mergeCell ref="B222:G222"/>
    <mergeCell ref="B223:G223"/>
    <mergeCell ref="B31:F31"/>
    <mergeCell ref="B32:F32"/>
    <mergeCell ref="A142:J142"/>
    <mergeCell ref="B145:G145"/>
    <mergeCell ref="B146:G146"/>
    <mergeCell ref="B147:G147"/>
    <mergeCell ref="A134:J134"/>
    <mergeCell ref="B138:F138"/>
    <mergeCell ref="B139:F139"/>
    <mergeCell ref="B127:G127"/>
    <mergeCell ref="A122:J122"/>
    <mergeCell ref="B119:F119"/>
    <mergeCell ref="A130:J130"/>
    <mergeCell ref="B132:F132"/>
    <mergeCell ref="B25:F25"/>
    <mergeCell ref="B26:F26"/>
    <mergeCell ref="C61:J61"/>
    <mergeCell ref="D63:J63"/>
    <mergeCell ref="B65:G65"/>
    <mergeCell ref="B66:G66"/>
    <mergeCell ref="A67:J67"/>
    <mergeCell ref="B68:G68"/>
    <mergeCell ref="A47:A48"/>
    <mergeCell ref="I47:I48"/>
    <mergeCell ref="J47:J48"/>
    <mergeCell ref="B54:H54"/>
    <mergeCell ref="A56:J56"/>
    <mergeCell ref="A59:J59"/>
    <mergeCell ref="B48:H48"/>
    <mergeCell ref="B49:H49"/>
    <mergeCell ref="B50:H50"/>
    <mergeCell ref="B53:H53"/>
    <mergeCell ref="B47:H47"/>
    <mergeCell ref="B102:G102"/>
    <mergeCell ref="C108:J108"/>
    <mergeCell ref="D110:J110"/>
    <mergeCell ref="A112:J112"/>
    <mergeCell ref="B114:F114"/>
    <mergeCell ref="B115:F115"/>
    <mergeCell ref="A116:J116"/>
    <mergeCell ref="B117:F117"/>
    <mergeCell ref="B118:F118"/>
    <mergeCell ref="B77:G77"/>
    <mergeCell ref="B78:G78"/>
    <mergeCell ref="A79:J79"/>
    <mergeCell ref="B69:G69"/>
    <mergeCell ref="A71:J71"/>
    <mergeCell ref="B103:G103"/>
    <mergeCell ref="B160:G160"/>
    <mergeCell ref="B161:G161"/>
    <mergeCell ref="B162:G162"/>
    <mergeCell ref="A95:J95"/>
    <mergeCell ref="C97:J97"/>
    <mergeCell ref="B91:G91"/>
    <mergeCell ref="B92:G92"/>
    <mergeCell ref="B93:G93"/>
    <mergeCell ref="B90:G90"/>
    <mergeCell ref="B80:G80"/>
    <mergeCell ref="B81:G81"/>
    <mergeCell ref="A83:J83"/>
    <mergeCell ref="C85:J85"/>
    <mergeCell ref="D87:J87"/>
    <mergeCell ref="B89:G89"/>
    <mergeCell ref="D99:J99"/>
    <mergeCell ref="B101:G101"/>
    <mergeCell ref="B140:F140"/>
    <mergeCell ref="B163:G163"/>
    <mergeCell ref="B164:G164"/>
    <mergeCell ref="B165:G165"/>
    <mergeCell ref="B166:G166"/>
    <mergeCell ref="B167:G167"/>
    <mergeCell ref="B104:G104"/>
    <mergeCell ref="B105:G105"/>
    <mergeCell ref="A154:J154"/>
    <mergeCell ref="B157:G157"/>
    <mergeCell ref="B158:G158"/>
    <mergeCell ref="B159:G159"/>
    <mergeCell ref="B133:F133"/>
    <mergeCell ref="B135:F135"/>
    <mergeCell ref="B136:F136"/>
    <mergeCell ref="B137:F137"/>
    <mergeCell ref="B152:G152"/>
    <mergeCell ref="B153:G153"/>
    <mergeCell ref="B155:G155"/>
    <mergeCell ref="B156:G156"/>
    <mergeCell ref="B144:G144"/>
    <mergeCell ref="B128:G128"/>
    <mergeCell ref="B124:G124"/>
    <mergeCell ref="B125:G125"/>
    <mergeCell ref="A126:J126"/>
    <mergeCell ref="B168:G168"/>
    <mergeCell ref="B190:H190"/>
    <mergeCell ref="B191:H191"/>
    <mergeCell ref="B184:H184"/>
    <mergeCell ref="B185:H185"/>
    <mergeCell ref="B186:H186"/>
    <mergeCell ref="B187:H187"/>
    <mergeCell ref="B170:G170"/>
    <mergeCell ref="B171:G171"/>
    <mergeCell ref="B172:G172"/>
    <mergeCell ref="B175:G175"/>
    <mergeCell ref="B183:H183"/>
    <mergeCell ref="A177:J177"/>
    <mergeCell ref="B179:H179"/>
    <mergeCell ref="B180:H180"/>
    <mergeCell ref="A181:J181"/>
    <mergeCell ref="B182:H182"/>
    <mergeCell ref="B189:H189"/>
    <mergeCell ref="B188:H188"/>
    <mergeCell ref="A173:J173"/>
    <mergeCell ref="B174:G174"/>
    <mergeCell ref="B169:G169"/>
    <mergeCell ref="B33:F33"/>
    <mergeCell ref="B34:F34"/>
    <mergeCell ref="D75:J75"/>
    <mergeCell ref="B35:F35"/>
    <mergeCell ref="A37:J37"/>
    <mergeCell ref="A42:A43"/>
    <mergeCell ref="I42:I43"/>
    <mergeCell ref="J42:J43"/>
    <mergeCell ref="B42:H42"/>
    <mergeCell ref="B43:H43"/>
    <mergeCell ref="C73:J73"/>
    <mergeCell ref="B51:H51"/>
    <mergeCell ref="B52:H52"/>
    <mergeCell ref="B39:H39"/>
    <mergeCell ref="B40:H40"/>
    <mergeCell ref="B41:H41"/>
    <mergeCell ref="D13:D14"/>
    <mergeCell ref="E13:G13"/>
    <mergeCell ref="A16:J16"/>
    <mergeCell ref="A19:B19"/>
    <mergeCell ref="A1:J1"/>
    <mergeCell ref="A3:J3"/>
    <mergeCell ref="B44:H44"/>
    <mergeCell ref="B45:H45"/>
    <mergeCell ref="B46:H46"/>
    <mergeCell ref="A21:J21"/>
    <mergeCell ref="B27:F27"/>
    <mergeCell ref="A29:J29"/>
    <mergeCell ref="C6:J6"/>
    <mergeCell ref="D8:J8"/>
    <mergeCell ref="A10:J10"/>
    <mergeCell ref="A12:A14"/>
    <mergeCell ref="B12:B14"/>
    <mergeCell ref="C12:C14"/>
    <mergeCell ref="D12:G12"/>
    <mergeCell ref="H12:H14"/>
    <mergeCell ref="I12:I14"/>
    <mergeCell ref="J12:J14"/>
    <mergeCell ref="B23:F23"/>
    <mergeCell ref="B24:F24"/>
  </mergeCells>
  <pageMargins left="0.78740157480314965" right="0.39370078740157483" top="0.78740157480314965" bottom="0.78740157480314965" header="0.31496062992125984" footer="0.31496062992125984"/>
  <pageSetup paperSize="9" scale="8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0"/>
  <sheetViews>
    <sheetView topLeftCell="A161" workbookViewId="0">
      <selection activeCell="J187" sqref="J187"/>
    </sheetView>
  </sheetViews>
  <sheetFormatPr defaultColWidth="0.85546875" defaultRowHeight="15" x14ac:dyDescent="0.25"/>
  <cols>
    <col min="1" max="1" width="8" style="129" customWidth="1"/>
    <col min="2" max="2" width="16" style="129" customWidth="1"/>
    <col min="3" max="3" width="16.7109375" style="129" customWidth="1"/>
    <col min="4" max="4" width="16.5703125" style="129" customWidth="1"/>
    <col min="5" max="5" width="17.5703125" style="129" customWidth="1"/>
    <col min="6" max="6" width="17.85546875" style="129" customWidth="1"/>
    <col min="7" max="7" width="16.140625" style="129" customWidth="1"/>
    <col min="8" max="8" width="18.140625" style="129" customWidth="1"/>
    <col min="9" max="9" width="14.85546875" style="129" customWidth="1"/>
    <col min="10" max="10" width="23.42578125" style="129" customWidth="1"/>
    <col min="11" max="16384" width="0.85546875" style="129"/>
  </cols>
  <sheetData>
    <row r="1" spans="1:10" x14ac:dyDescent="0.25">
      <c r="A1" s="252" t="s">
        <v>361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1:10" x14ac:dyDescent="0.25">
      <c r="A3" s="252" t="s">
        <v>248</v>
      </c>
      <c r="B3" s="252"/>
      <c r="C3" s="252"/>
      <c r="D3" s="252"/>
      <c r="E3" s="252"/>
      <c r="F3" s="252"/>
      <c r="G3" s="252"/>
      <c r="H3" s="252"/>
      <c r="I3" s="252"/>
      <c r="J3" s="252"/>
    </row>
    <row r="5" spans="1:10" s="58" customFormat="1" ht="12.75" customHeight="1" x14ac:dyDescent="0.25">
      <c r="A5" s="58" t="s">
        <v>249</v>
      </c>
      <c r="C5" s="256"/>
      <c r="D5" s="256"/>
      <c r="E5" s="256"/>
      <c r="F5" s="256"/>
      <c r="G5" s="256"/>
      <c r="H5" s="256"/>
      <c r="I5" s="256"/>
      <c r="J5" s="256"/>
    </row>
    <row r="6" spans="1:10" s="58" customFormat="1" ht="14.25" x14ac:dyDescent="0.25">
      <c r="C6" s="59"/>
      <c r="D6" s="59"/>
      <c r="E6" s="60"/>
      <c r="F6" s="60"/>
      <c r="G6" s="60"/>
      <c r="H6" s="60"/>
      <c r="I6" s="60"/>
      <c r="J6" s="60"/>
    </row>
    <row r="7" spans="1:10" s="58" customFormat="1" ht="13.5" customHeight="1" x14ac:dyDescent="0.25">
      <c r="A7" s="61" t="s">
        <v>250</v>
      </c>
      <c r="B7" s="61"/>
      <c r="C7" s="61"/>
      <c r="D7" s="301"/>
      <c r="E7" s="301"/>
      <c r="F7" s="301"/>
      <c r="G7" s="301"/>
      <c r="H7" s="301"/>
      <c r="I7" s="301"/>
      <c r="J7" s="301"/>
    </row>
    <row r="9" spans="1:10" x14ac:dyDescent="0.25">
      <c r="A9" s="252" t="s">
        <v>251</v>
      </c>
      <c r="B9" s="252"/>
      <c r="C9" s="252"/>
      <c r="D9" s="252"/>
      <c r="E9" s="252"/>
      <c r="F9" s="252"/>
      <c r="G9" s="252"/>
      <c r="H9" s="252"/>
      <c r="I9" s="252"/>
      <c r="J9" s="252"/>
    </row>
    <row r="11" spans="1:10" s="50" customFormat="1" ht="15" customHeight="1" x14ac:dyDescent="0.25">
      <c r="A11" s="305" t="s">
        <v>252</v>
      </c>
      <c r="B11" s="305" t="s">
        <v>253</v>
      </c>
      <c r="C11" s="305" t="s">
        <v>254</v>
      </c>
      <c r="D11" s="296" t="s">
        <v>255</v>
      </c>
      <c r="E11" s="297"/>
      <c r="F11" s="297"/>
      <c r="G11" s="297"/>
      <c r="H11" s="305" t="s">
        <v>256</v>
      </c>
      <c r="I11" s="305" t="s">
        <v>257</v>
      </c>
      <c r="J11" s="308" t="s">
        <v>258</v>
      </c>
    </row>
    <row r="12" spans="1:10" s="50" customFormat="1" x14ac:dyDescent="0.25">
      <c r="A12" s="307"/>
      <c r="B12" s="307"/>
      <c r="C12" s="307"/>
      <c r="D12" s="305" t="s">
        <v>259</v>
      </c>
      <c r="E12" s="296" t="s">
        <v>2</v>
      </c>
      <c r="F12" s="297"/>
      <c r="G12" s="297"/>
      <c r="H12" s="307"/>
      <c r="I12" s="307"/>
      <c r="J12" s="309"/>
    </row>
    <row r="13" spans="1:10" s="50" customFormat="1" ht="42.75" customHeight="1" x14ac:dyDescent="0.25">
      <c r="A13" s="306"/>
      <c r="B13" s="306"/>
      <c r="C13" s="306"/>
      <c r="D13" s="306"/>
      <c r="E13" s="126" t="s">
        <v>260</v>
      </c>
      <c r="F13" s="126" t="s">
        <v>261</v>
      </c>
      <c r="G13" s="126" t="s">
        <v>262</v>
      </c>
      <c r="H13" s="306"/>
      <c r="I13" s="306"/>
      <c r="J13" s="310"/>
    </row>
    <row r="14" spans="1:10" s="131" customFormat="1" x14ac:dyDescent="0.25">
      <c r="A14" s="127">
        <v>1</v>
      </c>
      <c r="B14" s="127">
        <v>2</v>
      </c>
      <c r="C14" s="127">
        <v>3</v>
      </c>
      <c r="D14" s="127">
        <v>4</v>
      </c>
      <c r="E14" s="127">
        <v>5</v>
      </c>
      <c r="F14" s="127">
        <v>6</v>
      </c>
      <c r="G14" s="127">
        <v>7</v>
      </c>
      <c r="H14" s="127">
        <v>8</v>
      </c>
      <c r="I14" s="127">
        <v>9</v>
      </c>
      <c r="J14" s="127">
        <v>10</v>
      </c>
    </row>
    <row r="15" spans="1:10" x14ac:dyDescent="0.25">
      <c r="A15" s="253"/>
      <c r="B15" s="254"/>
      <c r="C15" s="254"/>
      <c r="D15" s="254"/>
      <c r="E15" s="254"/>
      <c r="F15" s="254"/>
      <c r="G15" s="254"/>
      <c r="H15" s="254"/>
      <c r="I15" s="254"/>
      <c r="J15" s="255"/>
    </row>
    <row r="16" spans="1:10" x14ac:dyDescent="0.25">
      <c r="A16" s="56"/>
      <c r="B16" s="125"/>
      <c r="C16" s="127"/>
      <c r="D16" s="115"/>
      <c r="E16" s="115"/>
      <c r="F16" s="115"/>
      <c r="G16" s="115"/>
      <c r="H16" s="136"/>
      <c r="I16" s="115"/>
      <c r="J16" s="115"/>
    </row>
    <row r="17" spans="1:10" x14ac:dyDescent="0.25">
      <c r="A17" s="56"/>
      <c r="B17" s="125"/>
      <c r="C17" s="127"/>
      <c r="D17" s="115"/>
      <c r="E17" s="115"/>
      <c r="F17" s="115"/>
      <c r="G17" s="115"/>
      <c r="H17" s="136"/>
      <c r="I17" s="115"/>
      <c r="J17" s="115"/>
    </row>
    <row r="18" spans="1:10" x14ac:dyDescent="0.25">
      <c r="A18" s="253"/>
      <c r="B18" s="254"/>
      <c r="C18" s="254"/>
      <c r="D18" s="254"/>
      <c r="E18" s="254"/>
      <c r="F18" s="254"/>
      <c r="G18" s="254"/>
      <c r="H18" s="254"/>
      <c r="I18" s="254"/>
      <c r="J18" s="255"/>
    </row>
    <row r="19" spans="1:10" x14ac:dyDescent="0.25">
      <c r="A19" s="56"/>
      <c r="B19" s="125"/>
      <c r="C19" s="127"/>
      <c r="D19" s="115"/>
      <c r="E19" s="115"/>
      <c r="F19" s="115"/>
      <c r="G19" s="115"/>
      <c r="H19" s="136"/>
      <c r="I19" s="115"/>
      <c r="J19" s="115"/>
    </row>
    <row r="20" spans="1:10" ht="14.25" customHeight="1" x14ac:dyDescent="0.25">
      <c r="A20" s="269" t="s">
        <v>263</v>
      </c>
      <c r="B20" s="270"/>
      <c r="C20" s="127" t="s">
        <v>114</v>
      </c>
      <c r="D20" s="115"/>
      <c r="E20" s="127" t="s">
        <v>114</v>
      </c>
      <c r="F20" s="127" t="s">
        <v>114</v>
      </c>
      <c r="G20" s="127" t="s">
        <v>114</v>
      </c>
      <c r="H20" s="127" t="s">
        <v>114</v>
      </c>
      <c r="I20" s="127" t="s">
        <v>114</v>
      </c>
      <c r="J20" s="122">
        <f>J16+J17+J19</f>
        <v>0</v>
      </c>
    </row>
    <row r="22" spans="1:10" s="131" customFormat="1" ht="30.75" customHeight="1" x14ac:dyDescent="0.25">
      <c r="A22" s="252" t="s">
        <v>264</v>
      </c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0" s="131" customFormat="1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51" x14ac:dyDescent="0.25">
      <c r="A24" s="126" t="s">
        <v>252</v>
      </c>
      <c r="B24" s="296" t="s">
        <v>265</v>
      </c>
      <c r="C24" s="297"/>
      <c r="D24" s="297"/>
      <c r="E24" s="297"/>
      <c r="F24" s="298"/>
      <c r="G24" s="126" t="s">
        <v>266</v>
      </c>
      <c r="H24" s="126" t="s">
        <v>267</v>
      </c>
      <c r="I24" s="126" t="s">
        <v>268</v>
      </c>
      <c r="J24" s="126" t="s">
        <v>269</v>
      </c>
    </row>
    <row r="25" spans="1:10" x14ac:dyDescent="0.25">
      <c r="A25" s="127">
        <v>1</v>
      </c>
      <c r="B25" s="276">
        <v>2</v>
      </c>
      <c r="C25" s="277"/>
      <c r="D25" s="277"/>
      <c r="E25" s="277"/>
      <c r="F25" s="278"/>
      <c r="G25" s="127">
        <v>3</v>
      </c>
      <c r="H25" s="127">
        <v>4</v>
      </c>
      <c r="I25" s="127">
        <v>5</v>
      </c>
      <c r="J25" s="127">
        <v>6</v>
      </c>
    </row>
    <row r="26" spans="1:10" x14ac:dyDescent="0.25">
      <c r="A26" s="57"/>
      <c r="B26" s="293"/>
      <c r="C26" s="294"/>
      <c r="D26" s="294"/>
      <c r="E26" s="294"/>
      <c r="F26" s="295"/>
      <c r="G26" s="63"/>
      <c r="H26" s="63"/>
      <c r="I26" s="63"/>
      <c r="J26" s="115"/>
    </row>
    <row r="27" spans="1:10" hidden="1" x14ac:dyDescent="0.25">
      <c r="A27" s="57"/>
      <c r="B27" s="293"/>
      <c r="C27" s="294"/>
      <c r="D27" s="294"/>
      <c r="E27" s="294"/>
      <c r="F27" s="295"/>
      <c r="G27" s="63"/>
      <c r="H27" s="63"/>
      <c r="I27" s="63"/>
      <c r="J27" s="115"/>
    </row>
    <row r="28" spans="1:10" x14ac:dyDescent="0.25">
      <c r="A28" s="54"/>
      <c r="B28" s="269" t="s">
        <v>263</v>
      </c>
      <c r="C28" s="270"/>
      <c r="D28" s="270"/>
      <c r="E28" s="270"/>
      <c r="F28" s="271"/>
      <c r="G28" s="127" t="s">
        <v>114</v>
      </c>
      <c r="H28" s="127" t="s">
        <v>114</v>
      </c>
      <c r="I28" s="127" t="s">
        <v>114</v>
      </c>
      <c r="J28" s="122">
        <f>J26+J27</f>
        <v>0</v>
      </c>
    </row>
    <row r="30" spans="1:10" s="131" customFormat="1" ht="27.75" customHeight="1" x14ac:dyDescent="0.25">
      <c r="A30" s="252" t="s">
        <v>270</v>
      </c>
      <c r="B30" s="252"/>
      <c r="C30" s="252"/>
      <c r="D30" s="252"/>
      <c r="E30" s="252"/>
      <c r="F30" s="252"/>
      <c r="G30" s="252"/>
      <c r="H30" s="252"/>
      <c r="I30" s="252"/>
      <c r="J30" s="252"/>
    </row>
    <row r="31" spans="1:10" s="131" customFormat="1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51" x14ac:dyDescent="0.25">
      <c r="A32" s="126" t="s">
        <v>252</v>
      </c>
      <c r="B32" s="247" t="s">
        <v>265</v>
      </c>
      <c r="C32" s="247"/>
      <c r="D32" s="247"/>
      <c r="E32" s="247"/>
      <c r="F32" s="247"/>
      <c r="G32" s="126" t="s">
        <v>271</v>
      </c>
      <c r="H32" s="126" t="s">
        <v>272</v>
      </c>
      <c r="I32" s="126" t="s">
        <v>273</v>
      </c>
      <c r="J32" s="126" t="s">
        <v>269</v>
      </c>
    </row>
    <row r="33" spans="1:10" x14ac:dyDescent="0.25">
      <c r="A33" s="127">
        <v>1</v>
      </c>
      <c r="B33" s="276">
        <v>2</v>
      </c>
      <c r="C33" s="277"/>
      <c r="D33" s="277"/>
      <c r="E33" s="277"/>
      <c r="F33" s="278"/>
      <c r="G33" s="127">
        <v>3</v>
      </c>
      <c r="H33" s="127">
        <v>4</v>
      </c>
      <c r="I33" s="127">
        <v>5</v>
      </c>
      <c r="J33" s="127">
        <v>6</v>
      </c>
    </row>
    <row r="34" spans="1:10" x14ac:dyDescent="0.25">
      <c r="A34" s="57"/>
      <c r="B34" s="266"/>
      <c r="C34" s="267"/>
      <c r="D34" s="267"/>
      <c r="E34" s="267"/>
      <c r="F34" s="268"/>
      <c r="G34" s="65"/>
      <c r="H34" s="65"/>
      <c r="I34" s="65"/>
      <c r="J34" s="123"/>
    </row>
    <row r="35" spans="1:10" hidden="1" x14ac:dyDescent="0.25">
      <c r="A35" s="57"/>
      <c r="B35" s="266"/>
      <c r="C35" s="267"/>
      <c r="D35" s="267"/>
      <c r="E35" s="267"/>
      <c r="F35" s="268"/>
      <c r="G35" s="65"/>
      <c r="H35" s="65"/>
      <c r="I35" s="65"/>
      <c r="J35" s="123"/>
    </row>
    <row r="36" spans="1:10" ht="18" customHeight="1" x14ac:dyDescent="0.25">
      <c r="A36" s="54"/>
      <c r="B36" s="269" t="s">
        <v>263</v>
      </c>
      <c r="C36" s="270"/>
      <c r="D36" s="270"/>
      <c r="E36" s="270"/>
      <c r="F36" s="271"/>
      <c r="G36" s="127" t="s">
        <v>114</v>
      </c>
      <c r="H36" s="127" t="s">
        <v>114</v>
      </c>
      <c r="I36" s="127" t="s">
        <v>114</v>
      </c>
      <c r="J36" s="122">
        <f>J34+J35</f>
        <v>0</v>
      </c>
    </row>
    <row r="38" spans="1:10" s="131" customFormat="1" ht="43.5" customHeight="1" x14ac:dyDescent="0.25">
      <c r="A38" s="246" t="s">
        <v>274</v>
      </c>
      <c r="B38" s="246"/>
      <c r="C38" s="246"/>
      <c r="D38" s="246"/>
      <c r="E38" s="246"/>
      <c r="F38" s="246"/>
      <c r="G38" s="246"/>
      <c r="H38" s="246"/>
      <c r="I38" s="246"/>
      <c r="J38" s="246"/>
    </row>
    <row r="39" spans="1:10" s="131" customFormat="1" x14ac:dyDescent="0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52.5" customHeight="1" x14ac:dyDescent="0.25">
      <c r="A40" s="126" t="s">
        <v>252</v>
      </c>
      <c r="B40" s="247" t="s">
        <v>275</v>
      </c>
      <c r="C40" s="247"/>
      <c r="D40" s="247"/>
      <c r="E40" s="247"/>
      <c r="F40" s="247"/>
      <c r="G40" s="247"/>
      <c r="H40" s="247"/>
      <c r="I40" s="126" t="s">
        <v>276</v>
      </c>
      <c r="J40" s="126" t="s">
        <v>277</v>
      </c>
    </row>
    <row r="41" spans="1:10" x14ac:dyDescent="0.25">
      <c r="A41" s="127">
        <v>1</v>
      </c>
      <c r="B41" s="276">
        <v>2</v>
      </c>
      <c r="C41" s="277"/>
      <c r="D41" s="277"/>
      <c r="E41" s="277"/>
      <c r="F41" s="277"/>
      <c r="G41" s="277"/>
      <c r="H41" s="278"/>
      <c r="I41" s="127">
        <v>3</v>
      </c>
      <c r="J41" s="127">
        <v>4</v>
      </c>
    </row>
    <row r="42" spans="1:10" x14ac:dyDescent="0.25">
      <c r="A42" s="56" t="s">
        <v>53</v>
      </c>
      <c r="B42" s="266" t="s">
        <v>278</v>
      </c>
      <c r="C42" s="267"/>
      <c r="D42" s="267"/>
      <c r="E42" s="267"/>
      <c r="F42" s="267"/>
      <c r="G42" s="267"/>
      <c r="H42" s="268"/>
      <c r="I42" s="127" t="s">
        <v>114</v>
      </c>
      <c r="J42" s="123"/>
    </row>
    <row r="43" spans="1:10" x14ac:dyDescent="0.25">
      <c r="A43" s="279" t="s">
        <v>193</v>
      </c>
      <c r="B43" s="287" t="s">
        <v>2</v>
      </c>
      <c r="C43" s="288"/>
      <c r="D43" s="288"/>
      <c r="E43" s="288"/>
      <c r="F43" s="288"/>
      <c r="G43" s="288"/>
      <c r="H43" s="289"/>
      <c r="I43" s="281"/>
      <c r="J43" s="283"/>
    </row>
    <row r="44" spans="1:10" ht="15" customHeight="1" x14ac:dyDescent="0.25">
      <c r="A44" s="280"/>
      <c r="B44" s="290" t="s">
        <v>279</v>
      </c>
      <c r="C44" s="291"/>
      <c r="D44" s="291"/>
      <c r="E44" s="291"/>
      <c r="F44" s="291"/>
      <c r="G44" s="291"/>
      <c r="H44" s="292"/>
      <c r="I44" s="282"/>
      <c r="J44" s="284"/>
    </row>
    <row r="45" spans="1:10" ht="15" customHeight="1" x14ac:dyDescent="0.25">
      <c r="A45" s="56" t="s">
        <v>195</v>
      </c>
      <c r="B45" s="266" t="s">
        <v>280</v>
      </c>
      <c r="C45" s="267"/>
      <c r="D45" s="267"/>
      <c r="E45" s="267"/>
      <c r="F45" s="267"/>
      <c r="G45" s="267"/>
      <c r="H45" s="268"/>
      <c r="I45" s="63"/>
      <c r="J45" s="123"/>
    </row>
    <row r="46" spans="1:10" x14ac:dyDescent="0.25">
      <c r="A46" s="56" t="s">
        <v>197</v>
      </c>
      <c r="B46" s="266" t="s">
        <v>281</v>
      </c>
      <c r="C46" s="267"/>
      <c r="D46" s="267"/>
      <c r="E46" s="267"/>
      <c r="F46" s="267"/>
      <c r="G46" s="267"/>
      <c r="H46" s="268"/>
      <c r="I46" s="63"/>
      <c r="J46" s="123"/>
    </row>
    <row r="47" spans="1:10" ht="15" customHeight="1" x14ac:dyDescent="0.25">
      <c r="A47" s="56" t="s">
        <v>55</v>
      </c>
      <c r="B47" s="266" t="s">
        <v>282</v>
      </c>
      <c r="C47" s="267"/>
      <c r="D47" s="267"/>
      <c r="E47" s="267"/>
      <c r="F47" s="267"/>
      <c r="G47" s="267"/>
      <c r="H47" s="268"/>
      <c r="I47" s="127" t="s">
        <v>114</v>
      </c>
      <c r="J47" s="123"/>
    </row>
    <row r="48" spans="1:10" ht="15" customHeight="1" x14ac:dyDescent="0.25">
      <c r="A48" s="279" t="s">
        <v>283</v>
      </c>
      <c r="B48" s="287" t="s">
        <v>2</v>
      </c>
      <c r="C48" s="288"/>
      <c r="D48" s="288"/>
      <c r="E48" s="288"/>
      <c r="F48" s="288"/>
      <c r="G48" s="288"/>
      <c r="H48" s="289"/>
      <c r="I48" s="285"/>
      <c r="J48" s="283">
        <f>J20*2.9%</f>
        <v>0</v>
      </c>
    </row>
    <row r="49" spans="1:10" ht="15" customHeight="1" x14ac:dyDescent="0.25">
      <c r="A49" s="280"/>
      <c r="B49" s="290" t="s">
        <v>284</v>
      </c>
      <c r="C49" s="291"/>
      <c r="D49" s="291"/>
      <c r="E49" s="291"/>
      <c r="F49" s="291"/>
      <c r="G49" s="291"/>
      <c r="H49" s="292"/>
      <c r="I49" s="286"/>
      <c r="J49" s="284"/>
    </row>
    <row r="50" spans="1:10" ht="15" customHeight="1" x14ac:dyDescent="0.25">
      <c r="A50" s="56" t="s">
        <v>285</v>
      </c>
      <c r="B50" s="266" t="s">
        <v>286</v>
      </c>
      <c r="C50" s="267"/>
      <c r="D50" s="267"/>
      <c r="E50" s="267"/>
      <c r="F50" s="267"/>
      <c r="G50" s="267"/>
      <c r="H50" s="268"/>
      <c r="I50" s="63"/>
      <c r="J50" s="123"/>
    </row>
    <row r="51" spans="1:10" ht="15" customHeight="1" x14ac:dyDescent="0.25">
      <c r="A51" s="56" t="s">
        <v>287</v>
      </c>
      <c r="B51" s="266" t="s">
        <v>288</v>
      </c>
      <c r="C51" s="267"/>
      <c r="D51" s="267"/>
      <c r="E51" s="267"/>
      <c r="F51" s="267"/>
      <c r="G51" s="267"/>
      <c r="H51" s="268"/>
      <c r="I51" s="63"/>
      <c r="J51" s="123">
        <f>J20*0.2%</f>
        <v>0</v>
      </c>
    </row>
    <row r="52" spans="1:10" ht="15" customHeight="1" x14ac:dyDescent="0.25">
      <c r="A52" s="56" t="s">
        <v>289</v>
      </c>
      <c r="B52" s="266" t="s">
        <v>290</v>
      </c>
      <c r="C52" s="267"/>
      <c r="D52" s="267"/>
      <c r="E52" s="267"/>
      <c r="F52" s="267"/>
      <c r="G52" s="267"/>
      <c r="H52" s="268"/>
      <c r="I52" s="63"/>
      <c r="J52" s="123"/>
    </row>
    <row r="53" spans="1:10" x14ac:dyDescent="0.25">
      <c r="A53" s="56" t="s">
        <v>291</v>
      </c>
      <c r="B53" s="266" t="s">
        <v>290</v>
      </c>
      <c r="C53" s="267"/>
      <c r="D53" s="267"/>
      <c r="E53" s="267"/>
      <c r="F53" s="267"/>
      <c r="G53" s="267"/>
      <c r="H53" s="268"/>
      <c r="I53" s="63"/>
      <c r="J53" s="123"/>
    </row>
    <row r="54" spans="1:10" x14ac:dyDescent="0.25">
      <c r="A54" s="56" t="s">
        <v>113</v>
      </c>
      <c r="B54" s="266" t="s">
        <v>292</v>
      </c>
      <c r="C54" s="267"/>
      <c r="D54" s="267"/>
      <c r="E54" s="267"/>
      <c r="F54" s="267"/>
      <c r="G54" s="267"/>
      <c r="H54" s="268"/>
      <c r="I54" s="63"/>
      <c r="J54" s="123">
        <f>J20*5.1%</f>
        <v>0</v>
      </c>
    </row>
    <row r="55" spans="1:10" ht="26.25" customHeight="1" x14ac:dyDescent="0.25">
      <c r="A55" s="56"/>
      <c r="B55" s="269" t="s">
        <v>263</v>
      </c>
      <c r="C55" s="270"/>
      <c r="D55" s="270"/>
      <c r="E55" s="270"/>
      <c r="F55" s="270"/>
      <c r="G55" s="270"/>
      <c r="H55" s="271"/>
      <c r="I55" s="127" t="s">
        <v>114</v>
      </c>
      <c r="J55" s="122">
        <f>J43+J48+J51+J54</f>
        <v>0</v>
      </c>
    </row>
    <row r="56" spans="1:10" ht="21" customHeight="1" x14ac:dyDescent="0.25"/>
    <row r="57" spans="1:10" ht="23.25" customHeight="1" x14ac:dyDescent="0.25">
      <c r="A57" s="299" t="s">
        <v>293</v>
      </c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5" customHeight="1" x14ac:dyDescent="0.25"/>
    <row r="59" spans="1:10" ht="15.75" customHeight="1" x14ac:dyDescent="0.25">
      <c r="A59" s="252" t="s">
        <v>294</v>
      </c>
      <c r="B59" s="252"/>
      <c r="C59" s="252"/>
      <c r="D59" s="252"/>
      <c r="E59" s="252"/>
      <c r="F59" s="252"/>
      <c r="G59" s="252"/>
      <c r="H59" s="252"/>
      <c r="I59" s="252"/>
      <c r="J59" s="252"/>
    </row>
    <row r="60" spans="1:10" ht="11.25" customHeight="1" x14ac:dyDescent="0.25"/>
    <row r="61" spans="1:10" ht="18.75" customHeight="1" x14ac:dyDescent="0.25">
      <c r="A61" s="58" t="s">
        <v>249</v>
      </c>
      <c r="B61" s="58"/>
      <c r="C61" s="257"/>
      <c r="D61" s="257"/>
      <c r="E61" s="257"/>
      <c r="F61" s="257"/>
      <c r="G61" s="257"/>
      <c r="H61" s="257"/>
      <c r="I61" s="257"/>
      <c r="J61" s="257"/>
    </row>
    <row r="62" spans="1:10" ht="15.75" customHeight="1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7.25" customHeight="1" x14ac:dyDescent="0.25">
      <c r="A63" s="61" t="s">
        <v>250</v>
      </c>
      <c r="B63" s="61"/>
      <c r="C63" s="61"/>
      <c r="D63" s="301"/>
      <c r="E63" s="301"/>
      <c r="F63" s="301"/>
      <c r="G63" s="301"/>
      <c r="H63" s="301"/>
      <c r="I63" s="301"/>
      <c r="J63" s="301"/>
    </row>
    <row r="64" spans="1:10" ht="12.75" customHeight="1" x14ac:dyDescent="0.25"/>
    <row r="65" spans="1:10" ht="26.25" customHeight="1" x14ac:dyDescent="0.25">
      <c r="A65" s="126" t="s">
        <v>252</v>
      </c>
      <c r="B65" s="247" t="s">
        <v>52</v>
      </c>
      <c r="C65" s="247"/>
      <c r="D65" s="247"/>
      <c r="E65" s="247"/>
      <c r="F65" s="247"/>
      <c r="G65" s="247"/>
      <c r="H65" s="126" t="s">
        <v>295</v>
      </c>
      <c r="I65" s="126" t="s">
        <v>296</v>
      </c>
      <c r="J65" s="126" t="s">
        <v>297</v>
      </c>
    </row>
    <row r="66" spans="1:10" ht="12.75" customHeight="1" x14ac:dyDescent="0.25">
      <c r="A66" s="127">
        <v>1</v>
      </c>
      <c r="B66" s="248">
        <v>2</v>
      </c>
      <c r="C66" s="248"/>
      <c r="D66" s="248"/>
      <c r="E66" s="248"/>
      <c r="F66" s="248"/>
      <c r="G66" s="248"/>
      <c r="H66" s="127">
        <v>3</v>
      </c>
      <c r="I66" s="127">
        <v>4</v>
      </c>
      <c r="J66" s="127">
        <v>5</v>
      </c>
    </row>
    <row r="67" spans="1:10" ht="12" customHeight="1" x14ac:dyDescent="0.25">
      <c r="A67" s="56"/>
      <c r="B67" s="272"/>
      <c r="C67" s="272"/>
      <c r="D67" s="272"/>
      <c r="E67" s="272"/>
      <c r="F67" s="272"/>
      <c r="G67" s="272"/>
      <c r="H67" s="123"/>
      <c r="I67" s="126"/>
      <c r="J67" s="123"/>
    </row>
    <row r="68" spans="1:10" ht="14.25" hidden="1" customHeight="1" x14ac:dyDescent="0.25">
      <c r="A68" s="56"/>
      <c r="B68" s="272"/>
      <c r="C68" s="272"/>
      <c r="D68" s="272"/>
      <c r="E68" s="272"/>
      <c r="F68" s="272"/>
      <c r="G68" s="272"/>
      <c r="H68" s="123"/>
      <c r="I68" s="126"/>
      <c r="J68" s="123"/>
    </row>
    <row r="69" spans="1:10" ht="14.25" customHeight="1" x14ac:dyDescent="0.25">
      <c r="A69" s="54"/>
      <c r="B69" s="300" t="s">
        <v>263</v>
      </c>
      <c r="C69" s="300"/>
      <c r="D69" s="300"/>
      <c r="E69" s="300"/>
      <c r="F69" s="300"/>
      <c r="G69" s="300"/>
      <c r="H69" s="127" t="s">
        <v>114</v>
      </c>
      <c r="I69" s="127" t="s">
        <v>114</v>
      </c>
      <c r="J69" s="122">
        <f>J67+J68</f>
        <v>0</v>
      </c>
    </row>
    <row r="70" spans="1:10" ht="17.2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15" customHeight="1" x14ac:dyDescent="0.25">
      <c r="A71" s="252" t="s">
        <v>298</v>
      </c>
      <c r="B71" s="252"/>
      <c r="C71" s="252"/>
      <c r="D71" s="252"/>
      <c r="E71" s="252"/>
      <c r="F71" s="252"/>
      <c r="G71" s="252"/>
      <c r="H71" s="252"/>
      <c r="I71" s="252"/>
      <c r="J71" s="252"/>
    </row>
    <row r="72" spans="1:10" ht="9.75" customHeight="1" x14ac:dyDescent="0.25"/>
    <row r="73" spans="1:10" ht="13.5" customHeight="1" x14ac:dyDescent="0.25">
      <c r="A73" s="58" t="s">
        <v>249</v>
      </c>
      <c r="B73" s="58"/>
      <c r="C73" s="257"/>
      <c r="D73" s="257"/>
      <c r="E73" s="257"/>
      <c r="F73" s="257"/>
      <c r="G73" s="257"/>
      <c r="H73" s="257"/>
      <c r="I73" s="257"/>
      <c r="J73" s="257"/>
    </row>
    <row r="74" spans="1:10" ht="12" customHeight="1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3.5" customHeight="1" x14ac:dyDescent="0.25">
      <c r="A75" s="61" t="s">
        <v>250</v>
      </c>
      <c r="B75" s="61"/>
      <c r="C75" s="61"/>
      <c r="D75" s="301"/>
      <c r="E75" s="301"/>
      <c r="F75" s="301"/>
      <c r="G75" s="301"/>
      <c r="H75" s="301"/>
      <c r="I75" s="301"/>
      <c r="J75" s="301"/>
    </row>
    <row r="76" spans="1:10" ht="17.25" customHeight="1" x14ac:dyDescent="0.25"/>
    <row r="77" spans="1:10" ht="55.5" customHeight="1" x14ac:dyDescent="0.25">
      <c r="A77" s="126" t="s">
        <v>252</v>
      </c>
      <c r="B77" s="247" t="s">
        <v>299</v>
      </c>
      <c r="C77" s="247"/>
      <c r="D77" s="247"/>
      <c r="E77" s="247"/>
      <c r="F77" s="247"/>
      <c r="G77" s="247"/>
      <c r="H77" s="126" t="s">
        <v>300</v>
      </c>
      <c r="I77" s="126" t="s">
        <v>301</v>
      </c>
      <c r="J77" s="126" t="s">
        <v>302</v>
      </c>
    </row>
    <row r="78" spans="1:10" ht="16.5" customHeight="1" x14ac:dyDescent="0.25">
      <c r="A78" s="127">
        <v>1</v>
      </c>
      <c r="B78" s="248">
        <v>2</v>
      </c>
      <c r="C78" s="248"/>
      <c r="D78" s="248"/>
      <c r="E78" s="248"/>
      <c r="F78" s="248"/>
      <c r="G78" s="248"/>
      <c r="H78" s="127">
        <v>3</v>
      </c>
      <c r="I78" s="127">
        <v>4</v>
      </c>
      <c r="J78" s="127">
        <v>5</v>
      </c>
    </row>
    <row r="79" spans="1:10" ht="13.5" customHeight="1" x14ac:dyDescent="0.25">
      <c r="A79" s="54"/>
      <c r="B79" s="266"/>
      <c r="C79" s="267"/>
      <c r="D79" s="267"/>
      <c r="E79" s="267"/>
      <c r="F79" s="267"/>
      <c r="G79" s="268"/>
      <c r="H79" s="65"/>
      <c r="I79" s="65"/>
      <c r="J79" s="123"/>
    </row>
    <row r="80" spans="1:10" ht="14.25" hidden="1" customHeight="1" x14ac:dyDescent="0.25">
      <c r="A80" s="54"/>
      <c r="B80" s="266"/>
      <c r="C80" s="267"/>
      <c r="D80" s="267"/>
      <c r="E80" s="267"/>
      <c r="F80" s="267"/>
      <c r="G80" s="268"/>
      <c r="H80" s="65"/>
      <c r="I80" s="65"/>
      <c r="J80" s="123"/>
    </row>
    <row r="81" spans="1:10" ht="14.25" customHeight="1" x14ac:dyDescent="0.25">
      <c r="A81" s="54"/>
      <c r="B81" s="269" t="s">
        <v>263</v>
      </c>
      <c r="C81" s="270"/>
      <c r="D81" s="270"/>
      <c r="E81" s="270"/>
      <c r="F81" s="270"/>
      <c r="G81" s="271"/>
      <c r="H81" s="63"/>
      <c r="I81" s="127" t="s">
        <v>114</v>
      </c>
      <c r="J81" s="122">
        <f>J79</f>
        <v>0</v>
      </c>
    </row>
    <row r="82" spans="1:10" ht="15" customHeight="1" x14ac:dyDescent="0.25"/>
    <row r="83" spans="1:10" ht="12.75" customHeight="1" x14ac:dyDescent="0.25">
      <c r="A83" s="252" t="s">
        <v>303</v>
      </c>
      <c r="B83" s="252"/>
      <c r="C83" s="252"/>
      <c r="D83" s="252"/>
      <c r="E83" s="252"/>
      <c r="F83" s="252"/>
      <c r="G83" s="252"/>
      <c r="H83" s="252"/>
      <c r="I83" s="252"/>
      <c r="J83" s="252"/>
    </row>
    <row r="84" spans="1:10" ht="16.5" customHeight="1" x14ac:dyDescent="0.25"/>
    <row r="85" spans="1:10" ht="17.25" customHeight="1" x14ac:dyDescent="0.25">
      <c r="A85" s="58" t="s">
        <v>249</v>
      </c>
      <c r="B85" s="58"/>
      <c r="C85" s="301"/>
      <c r="D85" s="301"/>
      <c r="E85" s="301"/>
      <c r="F85" s="301"/>
      <c r="G85" s="301"/>
      <c r="H85" s="301"/>
      <c r="I85" s="301"/>
      <c r="J85" s="301"/>
    </row>
    <row r="86" spans="1:10" ht="15" customHeight="1" x14ac:dyDescent="0.25">
      <c r="A86" s="58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 customHeight="1" x14ac:dyDescent="0.25">
      <c r="A87" s="61" t="s">
        <v>250</v>
      </c>
      <c r="B87" s="61"/>
      <c r="C87" s="61"/>
      <c r="D87" s="301"/>
      <c r="E87" s="301"/>
      <c r="F87" s="301"/>
      <c r="G87" s="301"/>
      <c r="H87" s="301"/>
      <c r="I87" s="301"/>
      <c r="J87" s="301"/>
    </row>
    <row r="88" spans="1:10" ht="12.75" customHeight="1" x14ac:dyDescent="0.25"/>
    <row r="89" spans="1:10" ht="32.25" customHeight="1" x14ac:dyDescent="0.25">
      <c r="A89" s="126" t="s">
        <v>252</v>
      </c>
      <c r="B89" s="247" t="s">
        <v>52</v>
      </c>
      <c r="C89" s="247"/>
      <c r="D89" s="247"/>
      <c r="E89" s="247"/>
      <c r="F89" s="247"/>
      <c r="G89" s="247"/>
      <c r="H89" s="126" t="s">
        <v>295</v>
      </c>
      <c r="I89" s="126" t="s">
        <v>296</v>
      </c>
      <c r="J89" s="126" t="s">
        <v>297</v>
      </c>
    </row>
    <row r="90" spans="1:10" ht="14.25" customHeight="1" x14ac:dyDescent="0.25">
      <c r="A90" s="127">
        <v>1</v>
      </c>
      <c r="B90" s="248">
        <v>2</v>
      </c>
      <c r="C90" s="248"/>
      <c r="D90" s="248"/>
      <c r="E90" s="248"/>
      <c r="F90" s="248"/>
      <c r="G90" s="248"/>
      <c r="H90" s="127">
        <v>3</v>
      </c>
      <c r="I90" s="127">
        <v>4</v>
      </c>
      <c r="J90" s="127">
        <v>5</v>
      </c>
    </row>
    <row r="91" spans="1:10" ht="16.5" customHeight="1" x14ac:dyDescent="0.25">
      <c r="A91" s="57"/>
      <c r="B91" s="272"/>
      <c r="C91" s="272"/>
      <c r="D91" s="272"/>
      <c r="E91" s="272"/>
      <c r="F91" s="272"/>
      <c r="G91" s="272"/>
      <c r="H91" s="65"/>
      <c r="I91" s="65"/>
      <c r="J91" s="123"/>
    </row>
    <row r="92" spans="1:10" ht="18" hidden="1" customHeight="1" x14ac:dyDescent="0.25">
      <c r="A92" s="57"/>
      <c r="B92" s="272"/>
      <c r="C92" s="272"/>
      <c r="D92" s="272"/>
      <c r="E92" s="272"/>
      <c r="F92" s="272"/>
      <c r="G92" s="272"/>
      <c r="H92" s="65"/>
      <c r="I92" s="65"/>
      <c r="J92" s="123"/>
    </row>
    <row r="93" spans="1:10" ht="18.75" customHeight="1" x14ac:dyDescent="0.25">
      <c r="A93" s="54"/>
      <c r="B93" s="300" t="s">
        <v>263</v>
      </c>
      <c r="C93" s="300"/>
      <c r="D93" s="300"/>
      <c r="E93" s="300"/>
      <c r="F93" s="300"/>
      <c r="G93" s="300"/>
      <c r="H93" s="127" t="s">
        <v>114</v>
      </c>
      <c r="I93" s="127" t="s">
        <v>114</v>
      </c>
      <c r="J93" s="122">
        <f>J91</f>
        <v>0</v>
      </c>
    </row>
    <row r="94" spans="1:10" ht="12.75" customHeight="1" x14ac:dyDescent="0.25"/>
    <row r="95" spans="1:10" ht="26.25" customHeight="1" x14ac:dyDescent="0.25">
      <c r="A95" s="246" t="s">
        <v>304</v>
      </c>
      <c r="B95" s="246"/>
      <c r="C95" s="246"/>
      <c r="D95" s="246"/>
      <c r="E95" s="246"/>
      <c r="F95" s="246"/>
      <c r="G95" s="246"/>
      <c r="H95" s="246"/>
      <c r="I95" s="246"/>
      <c r="J95" s="246"/>
    </row>
    <row r="96" spans="1:10" ht="14.25" customHeight="1" x14ac:dyDescent="0.25"/>
    <row r="97" spans="1:10" ht="18.75" customHeight="1" x14ac:dyDescent="0.25">
      <c r="A97" s="58" t="s">
        <v>249</v>
      </c>
      <c r="B97" s="58"/>
      <c r="C97" s="301"/>
      <c r="D97" s="301"/>
      <c r="E97" s="301"/>
      <c r="F97" s="301"/>
      <c r="G97" s="301"/>
      <c r="H97" s="301"/>
      <c r="I97" s="301"/>
      <c r="J97" s="301"/>
    </row>
    <row r="98" spans="1:10" ht="12.75" customHeight="1" x14ac:dyDescent="0.25">
      <c r="A98" s="58"/>
      <c r="B98" s="58"/>
      <c r="C98" s="58"/>
      <c r="D98" s="59"/>
      <c r="E98" s="59"/>
      <c r="F98" s="58"/>
      <c r="G98" s="58"/>
      <c r="H98" s="58"/>
      <c r="I98" s="58"/>
      <c r="J98" s="58"/>
    </row>
    <row r="99" spans="1:10" ht="26.25" customHeight="1" x14ac:dyDescent="0.25">
      <c r="A99" s="61" t="s">
        <v>250</v>
      </c>
      <c r="B99" s="61"/>
      <c r="C99" s="61"/>
      <c r="D99" s="301"/>
      <c r="E99" s="301"/>
      <c r="F99" s="301"/>
      <c r="G99" s="301"/>
      <c r="H99" s="301"/>
      <c r="I99" s="301"/>
      <c r="J99" s="301"/>
    </row>
    <row r="100" spans="1:10" ht="12" customHeight="1" x14ac:dyDescent="0.25"/>
    <row r="101" spans="1:10" ht="26.25" customHeight="1" x14ac:dyDescent="0.25">
      <c r="A101" s="126" t="s">
        <v>252</v>
      </c>
      <c r="B101" s="247" t="s">
        <v>52</v>
      </c>
      <c r="C101" s="247"/>
      <c r="D101" s="247"/>
      <c r="E101" s="247"/>
      <c r="F101" s="247"/>
      <c r="G101" s="247"/>
      <c r="H101" s="126" t="s">
        <v>295</v>
      </c>
      <c r="I101" s="126" t="s">
        <v>296</v>
      </c>
      <c r="J101" s="126" t="s">
        <v>297</v>
      </c>
    </row>
    <row r="102" spans="1:10" ht="17.25" customHeight="1" x14ac:dyDescent="0.25">
      <c r="A102" s="127">
        <v>1</v>
      </c>
      <c r="B102" s="248">
        <v>2</v>
      </c>
      <c r="C102" s="248"/>
      <c r="D102" s="248"/>
      <c r="E102" s="248"/>
      <c r="F102" s="248"/>
      <c r="G102" s="248"/>
      <c r="H102" s="127">
        <v>3</v>
      </c>
      <c r="I102" s="127">
        <v>4</v>
      </c>
      <c r="J102" s="127">
        <v>5</v>
      </c>
    </row>
    <row r="103" spans="1:10" ht="15" customHeight="1" x14ac:dyDescent="0.25">
      <c r="A103" s="57"/>
      <c r="B103" s="272"/>
      <c r="C103" s="272"/>
      <c r="D103" s="272"/>
      <c r="E103" s="272"/>
      <c r="F103" s="272"/>
      <c r="G103" s="272"/>
      <c r="H103" s="65"/>
      <c r="I103" s="65"/>
      <c r="J103" s="123"/>
    </row>
    <row r="104" spans="1:10" ht="13.5" hidden="1" customHeight="1" x14ac:dyDescent="0.25">
      <c r="A104" s="57"/>
      <c r="B104" s="272"/>
      <c r="C104" s="272"/>
      <c r="D104" s="272"/>
      <c r="E104" s="272"/>
      <c r="F104" s="272"/>
      <c r="G104" s="272"/>
      <c r="H104" s="65"/>
      <c r="I104" s="65"/>
      <c r="J104" s="123"/>
    </row>
    <row r="105" spans="1:10" ht="15" customHeight="1" x14ac:dyDescent="0.25">
      <c r="A105" s="54"/>
      <c r="B105" s="269" t="s">
        <v>263</v>
      </c>
      <c r="C105" s="270"/>
      <c r="D105" s="270"/>
      <c r="E105" s="270"/>
      <c r="F105" s="270"/>
      <c r="G105" s="271"/>
      <c r="H105" s="127" t="s">
        <v>114</v>
      </c>
      <c r="I105" s="127" t="s">
        <v>114</v>
      </c>
      <c r="J105" s="122">
        <f>J103</f>
        <v>0</v>
      </c>
    </row>
    <row r="106" spans="1:10" ht="13.5" customHeight="1" x14ac:dyDescent="0.25"/>
    <row r="107" spans="1:10" ht="12.75" customHeight="1" x14ac:dyDescent="0.25">
      <c r="A107" s="116"/>
      <c r="B107" s="117"/>
      <c r="C107" s="117"/>
      <c r="D107" s="117"/>
      <c r="E107" s="117"/>
      <c r="F107" s="117"/>
      <c r="G107" s="117"/>
      <c r="H107" s="118"/>
      <c r="I107" s="119"/>
      <c r="J107" s="120"/>
    </row>
    <row r="108" spans="1:10" ht="12.75" customHeight="1" x14ac:dyDescent="0.25">
      <c r="A108" s="58" t="s">
        <v>249</v>
      </c>
      <c r="B108" s="58"/>
      <c r="C108" s="257">
        <v>244</v>
      </c>
      <c r="D108" s="257"/>
      <c r="E108" s="257"/>
      <c r="F108" s="257"/>
      <c r="G108" s="257"/>
      <c r="H108" s="257"/>
      <c r="I108" s="257"/>
      <c r="J108" s="257"/>
    </row>
    <row r="109" spans="1:10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x14ac:dyDescent="0.25">
      <c r="A110" s="61" t="s">
        <v>250</v>
      </c>
      <c r="B110" s="61"/>
      <c r="C110" s="61"/>
      <c r="D110" s="257" t="s">
        <v>520</v>
      </c>
      <c r="E110" s="257"/>
      <c r="F110" s="257"/>
      <c r="G110" s="257"/>
      <c r="H110" s="257"/>
      <c r="I110" s="257"/>
      <c r="J110" s="257"/>
    </row>
    <row r="112" spans="1:10" x14ac:dyDescent="0.25">
      <c r="A112" s="252" t="s">
        <v>306</v>
      </c>
      <c r="B112" s="252"/>
      <c r="C112" s="252"/>
      <c r="D112" s="252"/>
      <c r="E112" s="252"/>
      <c r="F112" s="252"/>
      <c r="G112" s="252"/>
      <c r="H112" s="252"/>
      <c r="I112" s="252"/>
      <c r="J112" s="252"/>
    </row>
    <row r="114" spans="1:10" ht="38.25" x14ac:dyDescent="0.25">
      <c r="A114" s="126" t="s">
        <v>252</v>
      </c>
      <c r="B114" s="247" t="s">
        <v>299</v>
      </c>
      <c r="C114" s="247"/>
      <c r="D114" s="247"/>
      <c r="E114" s="247"/>
      <c r="F114" s="247"/>
      <c r="G114" s="126" t="s">
        <v>307</v>
      </c>
      <c r="H114" s="126" t="s">
        <v>308</v>
      </c>
      <c r="I114" s="126" t="s">
        <v>309</v>
      </c>
      <c r="J114" s="126" t="s">
        <v>269</v>
      </c>
    </row>
    <row r="115" spans="1:10" x14ac:dyDescent="0.25">
      <c r="A115" s="127">
        <v>1</v>
      </c>
      <c r="B115" s="248">
        <v>2</v>
      </c>
      <c r="C115" s="248"/>
      <c r="D115" s="248"/>
      <c r="E115" s="248"/>
      <c r="F115" s="248"/>
      <c r="G115" s="127">
        <v>3</v>
      </c>
      <c r="H115" s="127">
        <v>4</v>
      </c>
      <c r="I115" s="127">
        <v>5</v>
      </c>
      <c r="J115" s="127">
        <v>6</v>
      </c>
    </row>
    <row r="116" spans="1:10" s="131" customFormat="1" ht="15" customHeight="1" x14ac:dyDescent="0.25">
      <c r="A116" s="54"/>
      <c r="B116" s="266"/>
      <c r="C116" s="267"/>
      <c r="D116" s="267"/>
      <c r="E116" s="267"/>
      <c r="F116" s="268"/>
      <c r="G116" s="63"/>
      <c r="H116" s="65"/>
      <c r="I116" s="123"/>
      <c r="J116" s="123"/>
    </row>
    <row r="117" spans="1:10" s="131" customFormat="1" hidden="1" x14ac:dyDescent="0.25">
      <c r="A117" s="54"/>
      <c r="B117" s="266"/>
      <c r="C117" s="267"/>
      <c r="D117" s="267"/>
      <c r="E117" s="267"/>
      <c r="F117" s="268"/>
      <c r="G117" s="63"/>
      <c r="H117" s="65"/>
      <c r="I117" s="123"/>
      <c r="J117" s="123"/>
    </row>
    <row r="118" spans="1:10" ht="15" customHeight="1" x14ac:dyDescent="0.25">
      <c r="A118" s="54"/>
      <c r="B118" s="269" t="s">
        <v>310</v>
      </c>
      <c r="C118" s="270"/>
      <c r="D118" s="270"/>
      <c r="E118" s="270"/>
      <c r="F118" s="271"/>
      <c r="G118" s="127" t="s">
        <v>114</v>
      </c>
      <c r="H118" s="127" t="s">
        <v>114</v>
      </c>
      <c r="I118" s="127" t="s">
        <v>114</v>
      </c>
      <c r="J118" s="122">
        <f>J116</f>
        <v>0</v>
      </c>
    </row>
    <row r="119" spans="1:10" ht="15" customHeight="1" x14ac:dyDescent="0.25"/>
    <row r="121" spans="1:10" x14ac:dyDescent="0.25">
      <c r="A121" s="252" t="s">
        <v>311</v>
      </c>
      <c r="B121" s="252"/>
      <c r="C121" s="252"/>
      <c r="D121" s="252"/>
      <c r="E121" s="252"/>
      <c r="F121" s="252"/>
      <c r="G121" s="252"/>
      <c r="H121" s="252"/>
      <c r="I121" s="252"/>
      <c r="J121" s="252"/>
    </row>
    <row r="122" spans="1:10" ht="18.75" customHeight="1" x14ac:dyDescent="0.25"/>
    <row r="123" spans="1:10" ht="38.25" x14ac:dyDescent="0.25">
      <c r="A123" s="126" t="s">
        <v>252</v>
      </c>
      <c r="B123" s="247" t="s">
        <v>299</v>
      </c>
      <c r="C123" s="247"/>
      <c r="D123" s="247"/>
      <c r="E123" s="247"/>
      <c r="F123" s="247"/>
      <c r="G123" s="247"/>
      <c r="H123" s="126" t="s">
        <v>312</v>
      </c>
      <c r="I123" s="126" t="s">
        <v>313</v>
      </c>
      <c r="J123" s="126" t="s">
        <v>314</v>
      </c>
    </row>
    <row r="124" spans="1:10" x14ac:dyDescent="0.25">
      <c r="A124" s="127">
        <v>1</v>
      </c>
      <c r="B124" s="248">
        <v>2</v>
      </c>
      <c r="C124" s="248"/>
      <c r="D124" s="248"/>
      <c r="E124" s="248"/>
      <c r="F124" s="248"/>
      <c r="G124" s="248"/>
      <c r="H124" s="127">
        <v>3</v>
      </c>
      <c r="I124" s="127">
        <v>4</v>
      </c>
      <c r="J124" s="127">
        <v>5</v>
      </c>
    </row>
    <row r="125" spans="1:10" x14ac:dyDescent="0.25">
      <c r="A125" s="57"/>
      <c r="B125" s="293"/>
      <c r="C125" s="294"/>
      <c r="D125" s="294"/>
      <c r="E125" s="294"/>
      <c r="F125" s="294"/>
      <c r="G125" s="295"/>
      <c r="H125" s="126"/>
      <c r="I125" s="123"/>
      <c r="J125" s="123"/>
    </row>
    <row r="126" spans="1:10" hidden="1" x14ac:dyDescent="0.25">
      <c r="A126" s="57"/>
      <c r="B126" s="293"/>
      <c r="C126" s="294"/>
      <c r="D126" s="294"/>
      <c r="E126" s="294"/>
      <c r="F126" s="294"/>
      <c r="G126" s="295"/>
      <c r="H126" s="65"/>
      <c r="I126" s="123"/>
      <c r="J126" s="123"/>
    </row>
    <row r="127" spans="1:10" x14ac:dyDescent="0.25">
      <c r="A127" s="54"/>
      <c r="B127" s="302" t="s">
        <v>263</v>
      </c>
      <c r="C127" s="303"/>
      <c r="D127" s="303"/>
      <c r="E127" s="303"/>
      <c r="F127" s="303"/>
      <c r="G127" s="304"/>
      <c r="H127" s="127" t="s">
        <v>114</v>
      </c>
      <c r="I127" s="127" t="s">
        <v>114</v>
      </c>
      <c r="J127" s="122">
        <f>J125</f>
        <v>0</v>
      </c>
    </row>
    <row r="128" spans="1:10" ht="16.5" customHeight="1" x14ac:dyDescent="0.25"/>
    <row r="129" spans="1:10" x14ac:dyDescent="0.25">
      <c r="A129" s="252" t="s">
        <v>315</v>
      </c>
      <c r="B129" s="252"/>
      <c r="C129" s="252"/>
      <c r="D129" s="252"/>
      <c r="E129" s="252"/>
      <c r="F129" s="252"/>
      <c r="G129" s="252"/>
      <c r="H129" s="252"/>
      <c r="I129" s="252"/>
      <c r="J129" s="252"/>
    </row>
    <row r="130" spans="1:10" ht="15" customHeight="1" x14ac:dyDescent="0.25"/>
    <row r="131" spans="1:10" ht="38.25" x14ac:dyDescent="0.25">
      <c r="A131" s="126" t="s">
        <v>252</v>
      </c>
      <c r="B131" s="247" t="s">
        <v>52</v>
      </c>
      <c r="C131" s="247"/>
      <c r="D131" s="247"/>
      <c r="E131" s="247"/>
      <c r="F131" s="247"/>
      <c r="G131" s="126" t="s">
        <v>316</v>
      </c>
      <c r="H131" s="126" t="s">
        <v>317</v>
      </c>
      <c r="I131" s="126" t="s">
        <v>318</v>
      </c>
      <c r="J131" s="126" t="s">
        <v>319</v>
      </c>
    </row>
    <row r="132" spans="1:10" x14ac:dyDescent="0.25">
      <c r="A132" s="127">
        <v>1</v>
      </c>
      <c r="B132" s="248">
        <v>2</v>
      </c>
      <c r="C132" s="248"/>
      <c r="D132" s="248"/>
      <c r="E132" s="248"/>
      <c r="F132" s="248"/>
      <c r="G132" s="127">
        <v>3</v>
      </c>
      <c r="H132" s="127">
        <v>4</v>
      </c>
      <c r="I132" s="127">
        <v>5</v>
      </c>
      <c r="J132" s="127">
        <v>6</v>
      </c>
    </row>
    <row r="133" spans="1:10" x14ac:dyDescent="0.25">
      <c r="A133" s="57"/>
      <c r="B133" s="266"/>
      <c r="C133" s="267"/>
      <c r="D133" s="267"/>
      <c r="E133" s="267"/>
      <c r="F133" s="268"/>
      <c r="G133" s="63"/>
      <c r="H133" s="123"/>
      <c r="I133" s="124"/>
      <c r="J133" s="123"/>
    </row>
    <row r="134" spans="1:10" hidden="1" x14ac:dyDescent="0.25">
      <c r="A134" s="57"/>
      <c r="B134" s="266"/>
      <c r="C134" s="267"/>
      <c r="D134" s="267"/>
      <c r="E134" s="267"/>
      <c r="F134" s="268"/>
      <c r="G134" s="63"/>
      <c r="H134" s="123"/>
      <c r="I134" s="124"/>
      <c r="J134" s="123"/>
    </row>
    <row r="135" spans="1:10" x14ac:dyDescent="0.25">
      <c r="A135" s="54"/>
      <c r="B135" s="269" t="s">
        <v>263</v>
      </c>
      <c r="C135" s="270"/>
      <c r="D135" s="270"/>
      <c r="E135" s="270"/>
      <c r="F135" s="271"/>
      <c r="G135" s="127" t="s">
        <v>114</v>
      </c>
      <c r="H135" s="127" t="s">
        <v>114</v>
      </c>
      <c r="I135" s="127" t="s">
        <v>114</v>
      </c>
      <c r="J135" s="122">
        <f>J133</f>
        <v>0</v>
      </c>
    </row>
    <row r="137" spans="1:10" x14ac:dyDescent="0.25">
      <c r="A137" s="252" t="s">
        <v>320</v>
      </c>
      <c r="B137" s="252"/>
      <c r="C137" s="252"/>
      <c r="D137" s="252"/>
      <c r="E137" s="252"/>
      <c r="F137" s="252"/>
      <c r="G137" s="252"/>
      <c r="H137" s="252"/>
      <c r="I137" s="252"/>
      <c r="J137" s="252"/>
    </row>
    <row r="139" spans="1:10" ht="38.25" x14ac:dyDescent="0.25">
      <c r="A139" s="126" t="s">
        <v>252</v>
      </c>
      <c r="B139" s="247" t="s">
        <v>52</v>
      </c>
      <c r="C139" s="247"/>
      <c r="D139" s="247"/>
      <c r="E139" s="247"/>
      <c r="F139" s="247"/>
      <c r="G139" s="247"/>
      <c r="H139" s="126" t="s">
        <v>321</v>
      </c>
      <c r="I139" s="126" t="s">
        <v>322</v>
      </c>
      <c r="J139" s="126" t="s">
        <v>323</v>
      </c>
    </row>
    <row r="140" spans="1:10" s="131" customFormat="1" ht="14.25" customHeight="1" x14ac:dyDescent="0.25">
      <c r="A140" s="127">
        <v>1</v>
      </c>
      <c r="B140" s="248">
        <v>2</v>
      </c>
      <c r="C140" s="248"/>
      <c r="D140" s="248"/>
      <c r="E140" s="248"/>
      <c r="F140" s="248"/>
      <c r="G140" s="248"/>
      <c r="H140" s="127">
        <v>4</v>
      </c>
      <c r="I140" s="127">
        <v>5</v>
      </c>
      <c r="J140" s="127">
        <v>6</v>
      </c>
    </row>
    <row r="141" spans="1:10" s="131" customFormat="1" x14ac:dyDescent="0.25">
      <c r="A141" s="57"/>
      <c r="B141" s="272"/>
      <c r="C141" s="272"/>
      <c r="D141" s="272"/>
      <c r="E141" s="272"/>
      <c r="F141" s="272"/>
      <c r="G141" s="272"/>
      <c r="H141" s="123"/>
      <c r="I141" s="123"/>
      <c r="J141" s="123"/>
    </row>
    <row r="142" spans="1:10" hidden="1" x14ac:dyDescent="0.25">
      <c r="A142" s="57"/>
      <c r="B142" s="272"/>
      <c r="C142" s="272"/>
      <c r="D142" s="272"/>
      <c r="E142" s="272"/>
      <c r="F142" s="272"/>
      <c r="G142" s="272"/>
      <c r="H142" s="123"/>
      <c r="I142" s="123"/>
      <c r="J142" s="123"/>
    </row>
    <row r="143" spans="1:10" x14ac:dyDescent="0.25">
      <c r="A143" s="54"/>
      <c r="B143" s="300" t="s">
        <v>263</v>
      </c>
      <c r="C143" s="300"/>
      <c r="D143" s="300"/>
      <c r="E143" s="300"/>
      <c r="F143" s="300"/>
      <c r="G143" s="300"/>
      <c r="H143" s="127" t="s">
        <v>114</v>
      </c>
      <c r="I143" s="127" t="s">
        <v>114</v>
      </c>
      <c r="J143" s="122">
        <f>J141</f>
        <v>0</v>
      </c>
    </row>
    <row r="145" spans="1:10" x14ac:dyDescent="0.25">
      <c r="A145" s="252" t="s">
        <v>324</v>
      </c>
      <c r="B145" s="252"/>
      <c r="C145" s="252"/>
      <c r="D145" s="252"/>
      <c r="E145" s="252"/>
      <c r="F145" s="252"/>
      <c r="G145" s="252"/>
      <c r="H145" s="252"/>
      <c r="I145" s="252"/>
      <c r="J145" s="252"/>
    </row>
    <row r="146" spans="1:10" ht="15" customHeight="1" x14ac:dyDescent="0.25"/>
    <row r="147" spans="1:10" ht="38.25" x14ac:dyDescent="0.25">
      <c r="A147" s="55" t="s">
        <v>252</v>
      </c>
      <c r="B147" s="296" t="s">
        <v>299</v>
      </c>
      <c r="C147" s="297"/>
      <c r="D147" s="297"/>
      <c r="E147" s="297"/>
      <c r="F147" s="297"/>
      <c r="G147" s="298"/>
      <c r="H147" s="55" t="s">
        <v>325</v>
      </c>
      <c r="I147" s="55" t="s">
        <v>326</v>
      </c>
      <c r="J147" s="126" t="s">
        <v>327</v>
      </c>
    </row>
    <row r="148" spans="1:10" x14ac:dyDescent="0.25">
      <c r="A148" s="127">
        <v>1</v>
      </c>
      <c r="B148" s="276">
        <v>2</v>
      </c>
      <c r="C148" s="277"/>
      <c r="D148" s="277"/>
      <c r="E148" s="277"/>
      <c r="F148" s="277"/>
      <c r="G148" s="278"/>
      <c r="H148" s="127">
        <v>3</v>
      </c>
      <c r="I148" s="127">
        <v>4</v>
      </c>
      <c r="J148" s="127">
        <v>5</v>
      </c>
    </row>
    <row r="149" spans="1:10" x14ac:dyDescent="0.25">
      <c r="A149" s="54"/>
      <c r="B149" s="266"/>
      <c r="C149" s="267"/>
      <c r="D149" s="267"/>
      <c r="E149" s="267"/>
      <c r="F149" s="267"/>
      <c r="G149" s="268"/>
      <c r="H149" s="115"/>
      <c r="I149" s="115"/>
      <c r="J149" s="115"/>
    </row>
    <row r="150" spans="1:10" hidden="1" x14ac:dyDescent="0.25">
      <c r="A150" s="54"/>
      <c r="B150" s="266"/>
      <c r="C150" s="267"/>
      <c r="D150" s="267"/>
      <c r="E150" s="267"/>
      <c r="F150" s="267"/>
      <c r="G150" s="268"/>
      <c r="H150" s="115"/>
      <c r="I150" s="115"/>
      <c r="J150" s="115"/>
    </row>
    <row r="151" spans="1:10" x14ac:dyDescent="0.25">
      <c r="A151" s="54"/>
      <c r="B151" s="269" t="s">
        <v>263</v>
      </c>
      <c r="C151" s="270"/>
      <c r="D151" s="270"/>
      <c r="E151" s="270"/>
      <c r="F151" s="270"/>
      <c r="G151" s="271"/>
      <c r="H151" s="127" t="s">
        <v>114</v>
      </c>
      <c r="I151" s="127" t="s">
        <v>114</v>
      </c>
      <c r="J151" s="122">
        <f>J149</f>
        <v>0</v>
      </c>
    </row>
    <row r="152" spans="1:10" s="131" customFormat="1" ht="18" customHeight="1" x14ac:dyDescent="0.2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s="131" customFormat="1" x14ac:dyDescent="0.25">
      <c r="A153" s="252" t="s">
        <v>328</v>
      </c>
      <c r="B153" s="252"/>
      <c r="C153" s="252"/>
      <c r="D153" s="252"/>
      <c r="E153" s="252"/>
      <c r="F153" s="252"/>
      <c r="G153" s="252"/>
      <c r="H153" s="252"/>
      <c r="I153" s="252"/>
      <c r="J153" s="252"/>
    </row>
    <row r="154" spans="1:10" ht="15" customHeight="1" x14ac:dyDescent="0.25"/>
    <row r="155" spans="1:10" ht="30" customHeight="1" x14ac:dyDescent="0.25">
      <c r="A155" s="126" t="s">
        <v>252</v>
      </c>
      <c r="B155" s="247" t="s">
        <v>299</v>
      </c>
      <c r="C155" s="247"/>
      <c r="D155" s="247"/>
      <c r="E155" s="247"/>
      <c r="F155" s="247"/>
      <c r="G155" s="247"/>
      <c r="H155" s="247"/>
      <c r="I155" s="126" t="s">
        <v>329</v>
      </c>
      <c r="J155" s="126" t="s">
        <v>330</v>
      </c>
    </row>
    <row r="156" spans="1:10" ht="15" customHeight="1" x14ac:dyDescent="0.25">
      <c r="A156" s="127">
        <v>1</v>
      </c>
      <c r="B156" s="248">
        <v>2</v>
      </c>
      <c r="C156" s="248"/>
      <c r="D156" s="248"/>
      <c r="E156" s="248"/>
      <c r="F156" s="248"/>
      <c r="G156" s="248"/>
      <c r="H156" s="248"/>
      <c r="I156" s="127">
        <v>3</v>
      </c>
      <c r="J156" s="127">
        <v>4</v>
      </c>
    </row>
    <row r="157" spans="1:10" x14ac:dyDescent="0.25">
      <c r="A157" s="56"/>
      <c r="B157" s="272"/>
      <c r="C157" s="272"/>
      <c r="D157" s="272"/>
      <c r="E157" s="272"/>
      <c r="F157" s="272"/>
      <c r="G157" s="272"/>
      <c r="H157" s="272"/>
      <c r="I157" s="115"/>
      <c r="J157" s="115"/>
    </row>
    <row r="158" spans="1:10" hidden="1" x14ac:dyDescent="0.25">
      <c r="A158" s="56"/>
      <c r="B158" s="272"/>
      <c r="C158" s="272"/>
      <c r="D158" s="272"/>
      <c r="E158" s="272"/>
      <c r="F158" s="272"/>
      <c r="G158" s="272"/>
      <c r="H158" s="272"/>
      <c r="I158" s="115"/>
      <c r="J158" s="115"/>
    </row>
    <row r="159" spans="1:10" hidden="1" x14ac:dyDescent="0.25">
      <c r="A159" s="56"/>
      <c r="B159" s="272"/>
      <c r="C159" s="272"/>
      <c r="D159" s="272"/>
      <c r="E159" s="272"/>
      <c r="F159" s="272"/>
      <c r="G159" s="272"/>
      <c r="H159" s="272"/>
      <c r="I159" s="115"/>
      <c r="J159" s="115"/>
    </row>
    <row r="160" spans="1:10" x14ac:dyDescent="0.25">
      <c r="A160" s="54"/>
      <c r="B160" s="245" t="s">
        <v>263</v>
      </c>
      <c r="C160" s="245"/>
      <c r="D160" s="245"/>
      <c r="E160" s="245"/>
      <c r="F160" s="245"/>
      <c r="G160" s="245"/>
      <c r="H160" s="245"/>
      <c r="I160" s="127" t="s">
        <v>114</v>
      </c>
      <c r="J160" s="122">
        <f>J157+J158+J159</f>
        <v>0</v>
      </c>
    </row>
    <row r="161" spans="1:10" x14ac:dyDescent="0.25">
      <c r="A161" s="116"/>
      <c r="B161" s="121"/>
      <c r="C161" s="121"/>
      <c r="D161" s="121"/>
      <c r="E161" s="121"/>
      <c r="F161" s="121"/>
      <c r="G161" s="121"/>
      <c r="H161" s="121"/>
      <c r="I161" s="119"/>
      <c r="J161" s="137"/>
    </row>
    <row r="162" spans="1:10" x14ac:dyDescent="0.25">
      <c r="A162" s="252" t="s">
        <v>504</v>
      </c>
      <c r="B162" s="252"/>
      <c r="C162" s="252"/>
      <c r="D162" s="252"/>
      <c r="E162" s="252"/>
      <c r="F162" s="252"/>
      <c r="G162" s="252"/>
      <c r="H162" s="252"/>
      <c r="I162" s="252"/>
      <c r="J162" s="252"/>
    </row>
    <row r="164" spans="1:10" ht="25.5" x14ac:dyDescent="0.25">
      <c r="A164" s="126" t="s">
        <v>252</v>
      </c>
      <c r="B164" s="247" t="s">
        <v>299</v>
      </c>
      <c r="C164" s="247"/>
      <c r="D164" s="247"/>
      <c r="E164" s="247"/>
      <c r="F164" s="247"/>
      <c r="G164" s="247"/>
      <c r="H164" s="247"/>
      <c r="I164" s="126" t="s">
        <v>329</v>
      </c>
      <c r="J164" s="126" t="s">
        <v>330</v>
      </c>
    </row>
    <row r="165" spans="1:10" x14ac:dyDescent="0.25">
      <c r="A165" s="127">
        <v>1</v>
      </c>
      <c r="B165" s="248">
        <v>2</v>
      </c>
      <c r="C165" s="248"/>
      <c r="D165" s="248"/>
      <c r="E165" s="248"/>
      <c r="F165" s="248"/>
      <c r="G165" s="248"/>
      <c r="H165" s="248"/>
      <c r="I165" s="127">
        <v>3</v>
      </c>
      <c r="J165" s="127">
        <v>4</v>
      </c>
    </row>
    <row r="166" spans="1:10" s="131" customFormat="1" ht="14.25" customHeight="1" x14ac:dyDescent="0.25">
      <c r="A166" s="127"/>
      <c r="B166" s="253"/>
      <c r="C166" s="254"/>
      <c r="D166" s="254"/>
      <c r="E166" s="254"/>
      <c r="F166" s="254"/>
      <c r="G166" s="254"/>
      <c r="H166" s="255"/>
      <c r="I166" s="127"/>
      <c r="J166" s="115"/>
    </row>
    <row r="167" spans="1:10" s="131" customFormat="1" hidden="1" x14ac:dyDescent="0.25">
      <c r="A167" s="127">
        <v>2</v>
      </c>
      <c r="B167" s="253"/>
      <c r="C167" s="254"/>
      <c r="D167" s="254"/>
      <c r="E167" s="254"/>
      <c r="F167" s="254"/>
      <c r="G167" s="254"/>
      <c r="H167" s="255"/>
      <c r="I167" s="127"/>
      <c r="J167" s="115"/>
    </row>
    <row r="168" spans="1:10" hidden="1" x14ac:dyDescent="0.25">
      <c r="A168" s="127">
        <v>3</v>
      </c>
      <c r="B168" s="253"/>
      <c r="C168" s="254"/>
      <c r="D168" s="254"/>
      <c r="E168" s="254"/>
      <c r="F168" s="254"/>
      <c r="G168" s="254"/>
      <c r="H168" s="255"/>
      <c r="I168" s="127"/>
      <c r="J168" s="115"/>
    </row>
    <row r="169" spans="1:10" x14ac:dyDescent="0.25">
      <c r="A169" s="54"/>
      <c r="B169" s="245" t="s">
        <v>263</v>
      </c>
      <c r="C169" s="245"/>
      <c r="D169" s="245"/>
      <c r="E169" s="245"/>
      <c r="F169" s="245"/>
      <c r="G169" s="245"/>
      <c r="H169" s="245"/>
      <c r="I169" s="127" t="s">
        <v>114</v>
      </c>
      <c r="J169" s="122">
        <f>J166+J167+J168</f>
        <v>0</v>
      </c>
    </row>
    <row r="170" spans="1:10" x14ac:dyDescent="0.25">
      <c r="A170" s="116"/>
      <c r="B170" s="121"/>
      <c r="C170" s="121"/>
      <c r="D170" s="121"/>
      <c r="E170" s="121"/>
      <c r="F170" s="121"/>
      <c r="G170" s="121"/>
      <c r="H170" s="121"/>
      <c r="I170" s="119"/>
      <c r="J170" s="120"/>
    </row>
    <row r="171" spans="1:10" x14ac:dyDescent="0.25">
      <c r="A171" s="252" t="s">
        <v>546</v>
      </c>
      <c r="B171" s="252"/>
      <c r="C171" s="252"/>
      <c r="D171" s="252"/>
      <c r="E171" s="252"/>
      <c r="F171" s="252"/>
      <c r="G171" s="252"/>
      <c r="H171" s="252"/>
      <c r="I171" s="252"/>
      <c r="J171" s="252"/>
    </row>
    <row r="173" spans="1:10" ht="25.5" x14ac:dyDescent="0.25">
      <c r="A173" s="126" t="s">
        <v>252</v>
      </c>
      <c r="B173" s="247" t="s">
        <v>299</v>
      </c>
      <c r="C173" s="247"/>
      <c r="D173" s="247"/>
      <c r="E173" s="247"/>
      <c r="F173" s="247"/>
      <c r="G173" s="247"/>
      <c r="H173" s="247"/>
      <c r="I173" s="126" t="s">
        <v>329</v>
      </c>
      <c r="J173" s="126" t="s">
        <v>330</v>
      </c>
    </row>
    <row r="174" spans="1:10" x14ac:dyDescent="0.25">
      <c r="A174" s="127">
        <v>1</v>
      </c>
      <c r="B174" s="248">
        <v>2</v>
      </c>
      <c r="C174" s="248"/>
      <c r="D174" s="248"/>
      <c r="E174" s="248"/>
      <c r="F174" s="248"/>
      <c r="G174" s="248"/>
      <c r="H174" s="248"/>
      <c r="I174" s="127">
        <v>3</v>
      </c>
      <c r="J174" s="127">
        <v>4</v>
      </c>
    </row>
    <row r="175" spans="1:10" s="131" customFormat="1" ht="15.75" customHeight="1" x14ac:dyDescent="0.25">
      <c r="A175" s="127"/>
      <c r="B175" s="253"/>
      <c r="C175" s="254"/>
      <c r="D175" s="254"/>
      <c r="E175" s="254"/>
      <c r="F175" s="254"/>
      <c r="G175" s="254"/>
      <c r="H175" s="255"/>
      <c r="I175" s="127"/>
      <c r="J175" s="115"/>
    </row>
    <row r="176" spans="1:10" s="131" customFormat="1" ht="18.75" hidden="1" customHeight="1" x14ac:dyDescent="0.25">
      <c r="A176" s="127">
        <v>2</v>
      </c>
      <c r="B176" s="253"/>
      <c r="C176" s="254"/>
      <c r="D176" s="254"/>
      <c r="E176" s="254"/>
      <c r="F176" s="254"/>
      <c r="G176" s="254"/>
      <c r="H176" s="255"/>
      <c r="I176" s="127"/>
      <c r="J176" s="115"/>
    </row>
    <row r="177" spans="1:10" hidden="1" x14ac:dyDescent="0.25">
      <c r="A177" s="127">
        <v>3</v>
      </c>
      <c r="B177" s="253"/>
      <c r="C177" s="254"/>
      <c r="D177" s="254"/>
      <c r="E177" s="254"/>
      <c r="F177" s="254"/>
      <c r="G177" s="254"/>
      <c r="H177" s="255"/>
      <c r="I177" s="127"/>
      <c r="J177" s="115"/>
    </row>
    <row r="178" spans="1:10" x14ac:dyDescent="0.25">
      <c r="A178" s="54"/>
      <c r="B178" s="245" t="s">
        <v>263</v>
      </c>
      <c r="C178" s="245"/>
      <c r="D178" s="245"/>
      <c r="E178" s="245"/>
      <c r="F178" s="245"/>
      <c r="G178" s="245"/>
      <c r="H178" s="245"/>
      <c r="I178" s="127" t="s">
        <v>114</v>
      </c>
      <c r="J178" s="122">
        <f>J175+J176+J177</f>
        <v>0</v>
      </c>
    </row>
    <row r="179" spans="1:10" x14ac:dyDescent="0.25">
      <c r="A179" s="116"/>
      <c r="B179" s="121"/>
      <c r="C179" s="121"/>
      <c r="D179" s="121"/>
      <c r="E179" s="121"/>
      <c r="F179" s="121"/>
      <c r="G179" s="121"/>
      <c r="H179" s="121"/>
      <c r="I179" s="119"/>
      <c r="J179" s="137"/>
    </row>
    <row r="180" spans="1:10" x14ac:dyDescent="0.25">
      <c r="A180" s="246" t="s">
        <v>506</v>
      </c>
      <c r="B180" s="246"/>
      <c r="C180" s="246"/>
      <c r="D180" s="246"/>
      <c r="E180" s="246"/>
      <c r="F180" s="246"/>
      <c r="G180" s="246"/>
      <c r="H180" s="246"/>
      <c r="I180" s="246"/>
      <c r="J180" s="246"/>
    </row>
    <row r="182" spans="1:10" s="131" customFormat="1" ht="40.5" customHeight="1" x14ac:dyDescent="0.25">
      <c r="A182" s="126" t="s">
        <v>252</v>
      </c>
      <c r="B182" s="247" t="s">
        <v>299</v>
      </c>
      <c r="C182" s="247"/>
      <c r="D182" s="247"/>
      <c r="E182" s="247"/>
      <c r="F182" s="247"/>
      <c r="G182" s="247"/>
      <c r="H182" s="126" t="s">
        <v>321</v>
      </c>
      <c r="I182" s="126" t="s">
        <v>331</v>
      </c>
      <c r="J182" s="126" t="s">
        <v>332</v>
      </c>
    </row>
    <row r="183" spans="1:10" s="131" customFormat="1" x14ac:dyDescent="0.25">
      <c r="A183" s="127">
        <v>1</v>
      </c>
      <c r="B183" s="248">
        <v>2</v>
      </c>
      <c r="C183" s="248"/>
      <c r="D183" s="248"/>
      <c r="E183" s="248"/>
      <c r="F183" s="248"/>
      <c r="G183" s="248"/>
      <c r="H183" s="127">
        <v>3</v>
      </c>
      <c r="I183" s="127">
        <v>4</v>
      </c>
      <c r="J183" s="127">
        <v>5</v>
      </c>
    </row>
    <row r="184" spans="1:10" x14ac:dyDescent="0.25">
      <c r="A184" s="56" t="s">
        <v>53</v>
      </c>
      <c r="B184" s="272" t="s">
        <v>521</v>
      </c>
      <c r="C184" s="272"/>
      <c r="D184" s="272"/>
      <c r="E184" s="272"/>
      <c r="F184" s="272"/>
      <c r="G184" s="272"/>
      <c r="H184" s="151">
        <f>J184/I184</f>
        <v>11.2</v>
      </c>
      <c r="I184" s="115">
        <v>25000</v>
      </c>
      <c r="J184" s="115">
        <v>280000</v>
      </c>
    </row>
    <row r="185" spans="1:10" x14ac:dyDescent="0.25">
      <c r="A185" s="56" t="s">
        <v>55</v>
      </c>
      <c r="B185" s="272" t="s">
        <v>522</v>
      </c>
      <c r="C185" s="272"/>
      <c r="D185" s="272"/>
      <c r="E185" s="272"/>
      <c r="F185" s="272"/>
      <c r="G185" s="272"/>
      <c r="H185" s="127">
        <v>220</v>
      </c>
      <c r="I185" s="115">
        <v>100</v>
      </c>
      <c r="J185" s="115">
        <v>22000</v>
      </c>
    </row>
    <row r="186" spans="1:10" x14ac:dyDescent="0.25">
      <c r="A186" s="56" t="s">
        <v>113</v>
      </c>
      <c r="B186" s="272" t="s">
        <v>523</v>
      </c>
      <c r="C186" s="272"/>
      <c r="D186" s="272"/>
      <c r="E186" s="272"/>
      <c r="F186" s="272"/>
      <c r="G186" s="272"/>
      <c r="H186" s="127">
        <v>402</v>
      </c>
      <c r="I186" s="115">
        <f>J186/H186</f>
        <v>89.064203980099492</v>
      </c>
      <c r="J186" s="115">
        <v>35803.81</v>
      </c>
    </row>
    <row r="187" spans="1:10" x14ac:dyDescent="0.25">
      <c r="A187" s="54"/>
      <c r="B187" s="300" t="s">
        <v>263</v>
      </c>
      <c r="C187" s="300"/>
      <c r="D187" s="300"/>
      <c r="E187" s="300"/>
      <c r="F187" s="300"/>
      <c r="G187" s="300"/>
      <c r="H187" s="127" t="s">
        <v>114</v>
      </c>
      <c r="I187" s="127" t="s">
        <v>114</v>
      </c>
      <c r="J187" s="122">
        <f>J184+J185+J186</f>
        <v>337803.81</v>
      </c>
    </row>
    <row r="188" spans="1:10" x14ac:dyDescent="0.25">
      <c r="A188" s="116"/>
      <c r="B188" s="117"/>
      <c r="C188" s="117"/>
      <c r="D188" s="117"/>
      <c r="E188" s="117"/>
      <c r="F188" s="117"/>
      <c r="G188" s="117"/>
      <c r="H188" s="118"/>
      <c r="I188" s="119"/>
      <c r="J188" s="120"/>
    </row>
    <row r="190" spans="1:10" x14ac:dyDescent="0.25">
      <c r="A190" s="129" t="s">
        <v>333</v>
      </c>
    </row>
    <row r="191" spans="1:10" x14ac:dyDescent="0.25">
      <c r="A191" s="129" t="s">
        <v>334</v>
      </c>
      <c r="D191" s="318" t="s">
        <v>516</v>
      </c>
      <c r="E191" s="318"/>
      <c r="F191" s="131" t="s">
        <v>335</v>
      </c>
      <c r="G191" s="319" t="s">
        <v>517</v>
      </c>
      <c r="H191" s="318"/>
    </row>
    <row r="192" spans="1:10" x14ac:dyDescent="0.25">
      <c r="A192" s="130"/>
      <c r="B192" s="130"/>
      <c r="C192" s="130"/>
      <c r="D192" s="316" t="s">
        <v>336</v>
      </c>
      <c r="E192" s="316"/>
      <c r="F192" s="130" t="s">
        <v>337</v>
      </c>
      <c r="G192" s="316" t="s">
        <v>338</v>
      </c>
      <c r="H192" s="316"/>
      <c r="I192" s="130"/>
      <c r="J192" s="130"/>
    </row>
    <row r="194" spans="1:10" x14ac:dyDescent="0.25">
      <c r="A194" s="129" t="s">
        <v>339</v>
      </c>
      <c r="D194" s="319" t="s">
        <v>518</v>
      </c>
      <c r="E194" s="318"/>
      <c r="F194" s="131" t="s">
        <v>335</v>
      </c>
      <c r="G194" s="319" t="s">
        <v>519</v>
      </c>
      <c r="H194" s="318"/>
    </row>
    <row r="195" spans="1:10" x14ac:dyDescent="0.25">
      <c r="A195" s="130"/>
      <c r="B195" s="130"/>
      <c r="C195" s="130"/>
      <c r="D195" s="316" t="s">
        <v>336</v>
      </c>
      <c r="E195" s="316"/>
      <c r="F195" s="130" t="s">
        <v>340</v>
      </c>
      <c r="G195" s="316" t="s">
        <v>341</v>
      </c>
      <c r="H195" s="316"/>
    </row>
    <row r="196" spans="1:10" s="131" customFormat="1" ht="39" customHeight="1" x14ac:dyDescent="0.2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</row>
    <row r="197" spans="1:10" s="131" customFormat="1" x14ac:dyDescent="0.25">
      <c r="A197" s="129" t="s">
        <v>342</v>
      </c>
      <c r="B197" s="129"/>
      <c r="C197" s="129"/>
      <c r="D197" s="129"/>
      <c r="E197" s="129"/>
      <c r="F197" s="129"/>
      <c r="G197" s="129"/>
      <c r="H197" s="129"/>
      <c r="I197" s="129"/>
      <c r="J197" s="129"/>
    </row>
    <row r="198" spans="1:10" ht="15" customHeight="1" x14ac:dyDescent="0.25"/>
    <row r="199" spans="1:10" ht="15.75" thickBot="1" x14ac:dyDescent="0.3"/>
    <row r="200" spans="1:10" x14ac:dyDescent="0.25">
      <c r="A200" s="70" t="s">
        <v>343</v>
      </c>
      <c r="B200" s="68"/>
      <c r="C200" s="68"/>
      <c r="D200" s="68"/>
      <c r="E200" s="68"/>
      <c r="F200" s="68"/>
      <c r="G200" s="68"/>
      <c r="H200" s="69"/>
      <c r="I200" s="32"/>
      <c r="J200" s="32"/>
    </row>
    <row r="201" spans="1:10" x14ac:dyDescent="0.25">
      <c r="A201" s="71"/>
      <c r="H201" s="72"/>
    </row>
    <row r="202" spans="1:10" x14ac:dyDescent="0.25">
      <c r="A202" s="320" t="s">
        <v>559</v>
      </c>
      <c r="B202" s="321"/>
      <c r="C202" s="321"/>
      <c r="D202" s="321"/>
      <c r="E202" s="321"/>
      <c r="F202" s="321"/>
      <c r="G202" s="321"/>
      <c r="H202" s="322"/>
    </row>
    <row r="203" spans="1:10" x14ac:dyDescent="0.25">
      <c r="A203" s="323" t="s">
        <v>344</v>
      </c>
      <c r="B203" s="324"/>
      <c r="C203" s="324"/>
      <c r="D203" s="324"/>
      <c r="E203" s="324"/>
      <c r="F203" s="324"/>
      <c r="G203" s="324"/>
      <c r="H203" s="325"/>
    </row>
    <row r="204" spans="1:10" s="131" customFormat="1" ht="27" customHeight="1" x14ac:dyDescent="0.25">
      <c r="A204" s="71"/>
      <c r="B204" s="129"/>
      <c r="C204" s="129"/>
      <c r="D204" s="129"/>
      <c r="E204" s="129"/>
      <c r="F204" s="129"/>
      <c r="G204" s="129"/>
      <c r="H204" s="72"/>
      <c r="I204" s="129"/>
      <c r="J204" s="129"/>
    </row>
    <row r="205" spans="1:10" s="131" customFormat="1" x14ac:dyDescent="0.25">
      <c r="A205" s="311" t="s">
        <v>345</v>
      </c>
      <c r="B205" s="312"/>
      <c r="C205" s="312"/>
      <c r="D205" s="313" t="s">
        <v>560</v>
      </c>
      <c r="E205" s="313"/>
      <c r="F205" s="313"/>
      <c r="G205" s="313"/>
      <c r="H205" s="314"/>
      <c r="I205" s="129"/>
      <c r="J205" s="129"/>
    </row>
    <row r="206" spans="1:10" x14ac:dyDescent="0.25">
      <c r="A206" s="315" t="s">
        <v>337</v>
      </c>
      <c r="B206" s="316"/>
      <c r="C206" s="316"/>
      <c r="D206" s="316" t="s">
        <v>338</v>
      </c>
      <c r="E206" s="316"/>
      <c r="F206" s="316"/>
      <c r="G206" s="316"/>
      <c r="H206" s="317"/>
      <c r="I206" s="67"/>
      <c r="J206" s="67"/>
    </row>
    <row r="207" spans="1:10" x14ac:dyDescent="0.25">
      <c r="A207" s="71"/>
      <c r="H207" s="72"/>
    </row>
    <row r="208" spans="1:10" ht="15.75" thickBot="1" x14ac:dyDescent="0.3">
      <c r="A208" s="73" t="s">
        <v>342</v>
      </c>
      <c r="B208" s="74"/>
      <c r="C208" s="74"/>
      <c r="D208" s="74"/>
      <c r="E208" s="74"/>
      <c r="F208" s="74"/>
      <c r="G208" s="74"/>
      <c r="H208" s="75"/>
    </row>
    <row r="210" ht="15" customHeight="1" x14ac:dyDescent="0.25"/>
  </sheetData>
  <mergeCells count="159">
    <mergeCell ref="B175:H175"/>
    <mergeCell ref="B176:H176"/>
    <mergeCell ref="B177:H177"/>
    <mergeCell ref="B178:H178"/>
    <mergeCell ref="B182:G182"/>
    <mergeCell ref="B183:G183"/>
    <mergeCell ref="B125:G125"/>
    <mergeCell ref="B126:G126"/>
    <mergeCell ref="B127:G127"/>
    <mergeCell ref="A129:J129"/>
    <mergeCell ref="B131:F131"/>
    <mergeCell ref="B159:H159"/>
    <mergeCell ref="B160:H160"/>
    <mergeCell ref="B151:G151"/>
    <mergeCell ref="A153:J153"/>
    <mergeCell ref="B155:H155"/>
    <mergeCell ref="B156:H156"/>
    <mergeCell ref="B157:H157"/>
    <mergeCell ref="B158:H158"/>
    <mergeCell ref="A180:J180"/>
    <mergeCell ref="B142:G142"/>
    <mergeCell ref="B143:G143"/>
    <mergeCell ref="B150:G150"/>
    <mergeCell ref="B140:G140"/>
    <mergeCell ref="D87:J87"/>
    <mergeCell ref="B89:G89"/>
    <mergeCell ref="B79:G79"/>
    <mergeCell ref="B80:G80"/>
    <mergeCell ref="B81:G81"/>
    <mergeCell ref="B65:G65"/>
    <mergeCell ref="B66:G66"/>
    <mergeCell ref="B123:G123"/>
    <mergeCell ref="B124:G124"/>
    <mergeCell ref="D99:J99"/>
    <mergeCell ref="B101:G101"/>
    <mergeCell ref="B102:G102"/>
    <mergeCell ref="B103:G103"/>
    <mergeCell ref="B67:G67"/>
    <mergeCell ref="B68:G68"/>
    <mergeCell ref="B69:G69"/>
    <mergeCell ref="A71:J71"/>
    <mergeCell ref="C73:J73"/>
    <mergeCell ref="D75:J75"/>
    <mergeCell ref="B77:G77"/>
    <mergeCell ref="B78:G78"/>
    <mergeCell ref="B184:G184"/>
    <mergeCell ref="B169:H169"/>
    <mergeCell ref="A171:J171"/>
    <mergeCell ref="B173:H173"/>
    <mergeCell ref="B174:H174"/>
    <mergeCell ref="B167:H167"/>
    <mergeCell ref="B54:H54"/>
    <mergeCell ref="B55:H55"/>
    <mergeCell ref="A57:J57"/>
    <mergeCell ref="A59:J59"/>
    <mergeCell ref="C61:J61"/>
    <mergeCell ref="D63:J63"/>
    <mergeCell ref="A112:J112"/>
    <mergeCell ref="B114:F114"/>
    <mergeCell ref="B115:F115"/>
    <mergeCell ref="B90:G90"/>
    <mergeCell ref="B91:G91"/>
    <mergeCell ref="B92:G92"/>
    <mergeCell ref="B93:G93"/>
    <mergeCell ref="A95:J95"/>
    <mergeCell ref="C97:J97"/>
    <mergeCell ref="A83:J83"/>
    <mergeCell ref="C85:J85"/>
    <mergeCell ref="B168:H168"/>
    <mergeCell ref="A205:C205"/>
    <mergeCell ref="D205:H205"/>
    <mergeCell ref="A206:C206"/>
    <mergeCell ref="D206:H206"/>
    <mergeCell ref="D191:E191"/>
    <mergeCell ref="G191:H191"/>
    <mergeCell ref="D192:E192"/>
    <mergeCell ref="G192:H192"/>
    <mergeCell ref="B185:G185"/>
    <mergeCell ref="B186:G186"/>
    <mergeCell ref="B187:G187"/>
    <mergeCell ref="D194:E194"/>
    <mergeCell ref="G194:H194"/>
    <mergeCell ref="D195:E195"/>
    <mergeCell ref="G195:H195"/>
    <mergeCell ref="A202:H202"/>
    <mergeCell ref="A203:H203"/>
    <mergeCell ref="B148:G148"/>
    <mergeCell ref="B149:G149"/>
    <mergeCell ref="A162:J162"/>
    <mergeCell ref="B164:H164"/>
    <mergeCell ref="B165:H165"/>
    <mergeCell ref="B166:H166"/>
    <mergeCell ref="A121:J121"/>
    <mergeCell ref="B104:G104"/>
    <mergeCell ref="B105:G105"/>
    <mergeCell ref="C108:J108"/>
    <mergeCell ref="D110:J110"/>
    <mergeCell ref="B116:F116"/>
    <mergeCell ref="B117:F117"/>
    <mergeCell ref="B118:F118"/>
    <mergeCell ref="B141:G141"/>
    <mergeCell ref="B132:F132"/>
    <mergeCell ref="B133:F133"/>
    <mergeCell ref="B134:F134"/>
    <mergeCell ref="B135:F135"/>
    <mergeCell ref="A137:J137"/>
    <mergeCell ref="B139:G139"/>
    <mergeCell ref="A145:J145"/>
    <mergeCell ref="B147:G147"/>
    <mergeCell ref="B48:H48"/>
    <mergeCell ref="B49:H49"/>
    <mergeCell ref="B50:H50"/>
    <mergeCell ref="B51:H51"/>
    <mergeCell ref="B52:H52"/>
    <mergeCell ref="B53:H53"/>
    <mergeCell ref="A48:A49"/>
    <mergeCell ref="I48:I49"/>
    <mergeCell ref="J48:J49"/>
    <mergeCell ref="B42:H42"/>
    <mergeCell ref="B43:H43"/>
    <mergeCell ref="B44:H44"/>
    <mergeCell ref="B45:H45"/>
    <mergeCell ref="B46:H46"/>
    <mergeCell ref="B47:H47"/>
    <mergeCell ref="B40:H40"/>
    <mergeCell ref="B41:H41"/>
    <mergeCell ref="A38:J38"/>
    <mergeCell ref="A43:A44"/>
    <mergeCell ref="I43:I44"/>
    <mergeCell ref="J43:J44"/>
    <mergeCell ref="B32:F32"/>
    <mergeCell ref="B33:F33"/>
    <mergeCell ref="B34:F34"/>
    <mergeCell ref="A30:J30"/>
    <mergeCell ref="B35:F35"/>
    <mergeCell ref="B36:F36"/>
    <mergeCell ref="B24:F24"/>
    <mergeCell ref="B25:F25"/>
    <mergeCell ref="B26:F26"/>
    <mergeCell ref="A22:J22"/>
    <mergeCell ref="B27:F27"/>
    <mergeCell ref="B28:F28"/>
    <mergeCell ref="I11:I13"/>
    <mergeCell ref="J11:J13"/>
    <mergeCell ref="D12:D13"/>
    <mergeCell ref="E12:G12"/>
    <mergeCell ref="A15:J15"/>
    <mergeCell ref="A18:J18"/>
    <mergeCell ref="A20:B20"/>
    <mergeCell ref="A1:J1"/>
    <mergeCell ref="A3:J3"/>
    <mergeCell ref="C5:J5"/>
    <mergeCell ref="D7:J7"/>
    <mergeCell ref="A9:J9"/>
    <mergeCell ref="A11:A13"/>
    <mergeCell ref="B11:B13"/>
    <mergeCell ref="C11:C13"/>
    <mergeCell ref="D11:G11"/>
    <mergeCell ref="H11:H13"/>
  </mergeCells>
  <pageMargins left="0.78740157480314965" right="0.39370078740157483" top="0.78740157480314965" bottom="0.78740157480314965" header="0.31496062992125984" footer="0.31496062992125984"/>
  <pageSetup paperSize="9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1</vt:lpstr>
      <vt:lpstr>Раздел 2</vt:lpstr>
      <vt:lpstr>Раздел 3</vt:lpstr>
      <vt:lpstr>Обоснование ОБ</vt:lpstr>
      <vt:lpstr>Обоснование МБ</vt:lpstr>
      <vt:lpstr>Обоснование внебюджет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buhmu</cp:lastModifiedBy>
  <cp:lastPrinted>2020-03-11T07:42:24Z</cp:lastPrinted>
  <dcterms:created xsi:type="dcterms:W3CDTF">2020-01-21T14:44:18Z</dcterms:created>
  <dcterms:modified xsi:type="dcterms:W3CDTF">2020-04-28T14:18:28Z</dcterms:modified>
</cp:coreProperties>
</file>